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900" firstSheet="22" activeTab="27"/>
  </bookViews>
  <sheets>
    <sheet name="Анкета" sheetId="1" r:id="rId1"/>
    <sheet name="Инструкция" sheetId="2" r:id="rId2"/>
    <sheet name="Перечень материалов" sheetId="3" r:id="rId3"/>
    <sheet name="Анкета котельной" sheetId="4" r:id="rId4"/>
    <sheet name="Характеристика тепловых сетей" sheetId="5" r:id="rId5"/>
    <sheet name="Количество активов" sheetId="6" r:id="rId6"/>
    <sheet name="Факт инвестпрограммы 2023 года" sheetId="7" r:id="rId7"/>
    <sheet name="План инвестпрограммы  2025 года" sheetId="8" r:id="rId8"/>
    <sheet name="Расчёт нагрузки" sheetId="9" r:id="rId9"/>
    <sheet name="Тепловой баланс помесячно насел" sheetId="10" r:id="rId10"/>
    <sheet name="Тепловой баланс помесячно" sheetId="11" r:id="rId11"/>
    <sheet name="Полезный отпуск" sheetId="12" r:id="rId12"/>
    <sheet name="ОПЕРАЦИОННЫЕ РАСХОДЫ ВСЕГО" sheetId="13" r:id="rId13"/>
    <sheet name="Вспомогательные материалы" sheetId="14" r:id="rId14"/>
    <sheet name="Работы и услуги" sheetId="15" r:id="rId15"/>
    <sheet name="Оплата труда" sheetId="16" r:id="rId16"/>
    <sheet name="Пример расчета ФОТ" sheetId="17" r:id="rId17"/>
    <sheet name="Аренда_лизинг непроизв. объект " sheetId="18" r:id="rId18"/>
    <sheet name="Прочие ОР" sheetId="19" r:id="rId19"/>
    <sheet name="Резерв по сомнительным долгам" sheetId="20" r:id="rId20"/>
    <sheet name="Безнадеж.ко взысканию задолжен." sheetId="21" r:id="rId21"/>
    <sheet name="Амортизация ОС цел. бюджет.ф" sheetId="22" r:id="rId22"/>
    <sheet name="Неподконтрольные расходы" sheetId="23" r:id="rId23"/>
    <sheet name="Затраты на услуги водоснабжения" sheetId="24" r:id="rId24"/>
    <sheet name="Расход УТ по котельным" sheetId="25" r:id="rId25"/>
    <sheet name="Расчет цены газа" sheetId="26" r:id="rId26"/>
    <sheet name="Топливо" sheetId="27" r:id="rId27"/>
    <sheet name="Эл. эн." sheetId="28" r:id="rId28"/>
    <sheet name="Покупная ТЭ" sheetId="29" r:id="rId29"/>
    <sheet name="Покупн.теплоносит" sheetId="30" r:id="rId30"/>
    <sheet name="ЭС_НД" sheetId="31" r:id="rId31"/>
    <sheet name="Прибыль" sheetId="32" r:id="rId32"/>
    <sheet name="СВОД 2025-2027" sheetId="33" r:id="rId33"/>
    <sheet name="ГВС" sheetId="34" r:id="rId34"/>
    <sheet name="Теплоноситель" sheetId="35" state="hidden" r:id="rId35"/>
    <sheet name="Смета затрат" sheetId="36" state="hidden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29">#REF!</definedName>
    <definedName name="cntNumber" localSheetId="14">#REF!</definedName>
    <definedName name="cntNumber" localSheetId="9">#REF!</definedName>
    <definedName name="cntNumber" localSheetId="27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29">#REF!</definedName>
    <definedName name="cntPayerCountCor" localSheetId="14">#REF!</definedName>
    <definedName name="cntPayerCountCor" localSheetId="9">#REF!</definedName>
    <definedName name="cntPayerCountCor" localSheetId="27">#REF!</definedName>
    <definedName name="cntPayerCountCor">#REF!</definedName>
    <definedName name="cntPriceC">#REF!</definedName>
    <definedName name="cntPriceR">#REF!</definedName>
    <definedName name="cntQnt" localSheetId="29">#REF!</definedName>
    <definedName name="cntQnt" localSheetId="14">#REF!</definedName>
    <definedName name="cntQnt" localSheetId="9">#REF!</definedName>
    <definedName name="cntQnt" localSheetId="27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29">#REF!</definedName>
    <definedName name="cntSuppAddr2" localSheetId="14">#REF!</definedName>
    <definedName name="cntSuppAddr2" localSheetId="9">#REF!</definedName>
    <definedName name="cntSuppAddr2" localSheetId="27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29">#REF!</definedName>
    <definedName name="cntSuppMFO1" localSheetId="14">#REF!</definedName>
    <definedName name="cntSuppMFO1" localSheetId="9">#REF!</definedName>
    <definedName name="cntSuppMFO1" localSheetId="27">#REF!</definedName>
    <definedName name="cntSuppMFO1">#REF!</definedName>
    <definedName name="cntSuppMFO2">#REF!</definedName>
    <definedName name="cntSuppTlf">#REF!</definedName>
    <definedName name="cntUnit" localSheetId="29">#REF!</definedName>
    <definedName name="cntUnit" localSheetId="14">#REF!</definedName>
    <definedName name="cntUnit" localSheetId="9">#REF!</definedName>
    <definedName name="cntUnit" localSheetId="27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32">'СВОД 2025-2027'!$2:$3</definedName>
    <definedName name="_xlnm.Print_Titles" localSheetId="10">'Тепловой баланс помесячно'!$6:$7</definedName>
    <definedName name="_xlnm.Print_Titles" localSheetId="9">'Тепловой баланс помесячно насел'!$6:$7</definedName>
    <definedName name="_xlnm.Print_Area" localSheetId="21">'Амортизация ОС цел. бюджет.ф'!$A$1:$G$10</definedName>
    <definedName name="_xlnm.Print_Area" localSheetId="0">'Анкета'!$A$1:$F$55</definedName>
    <definedName name="_xlnm.Print_Area" localSheetId="3">'Анкета котельной'!$A$1:$S$47</definedName>
    <definedName name="_xlnm.Print_Area" localSheetId="17">'Аренда_лизинг непроизв. объект '!$A$1:$L$25</definedName>
    <definedName name="_xlnm.Print_Area" localSheetId="20">'Безнадеж.ко взысканию задолжен.'!$A$1:$H$17</definedName>
    <definedName name="_xlnm.Print_Area" localSheetId="13">'Вспомогательные материалы'!$A$1:$L$29</definedName>
    <definedName name="_xlnm.Print_Area" localSheetId="23">'Затраты на услуги водоснабжения'!$A$1:$X$41</definedName>
    <definedName name="_xlnm.Print_Area" localSheetId="1">'Инструкция'!$A$1:$I$66</definedName>
    <definedName name="_xlnm.Print_Area" localSheetId="22">'Неподконтрольные расходы'!$A$1:$O$42</definedName>
    <definedName name="_xlnm.Print_Area" localSheetId="12">'ОПЕРАЦИОННЫЕ РАСХОДЫ ВСЕГО'!$A$1:$M$33</definedName>
    <definedName name="_xlnm.Print_Area" localSheetId="15">'Оплата труда'!$A$1:$P$33</definedName>
    <definedName name="_xlnm.Print_Area" localSheetId="2">'Перечень материалов'!$A$1:$F$33</definedName>
    <definedName name="_xlnm.Print_Area" localSheetId="7">'План инвестпрограммы  2025 года'!$A$1:$J$20</definedName>
    <definedName name="_xlnm.Print_Area" localSheetId="29">'Покупн.теплоносит'!$A$1:$P$28</definedName>
    <definedName name="_xlnm.Print_Area" localSheetId="28">'Покупная ТЭ'!$A$1:$P$28</definedName>
    <definedName name="_xlnm.Print_Area" localSheetId="11">'Полезный отпуск'!$A$1:$U$55</definedName>
    <definedName name="_xlnm.Print_Area" localSheetId="31">'Прибыль'!$A$1:$P$18</definedName>
    <definedName name="_xlnm.Print_Area" localSheetId="18">'Прочие ОР'!$A$1:$L$32</definedName>
    <definedName name="_xlnm.Print_Area" localSheetId="14">'Работы и услуги'!$A$1:$L$26</definedName>
    <definedName name="_xlnm.Print_Area" localSheetId="24">'Расход УТ по котельным'!$A$1:$J$83</definedName>
    <definedName name="_xlnm.Print_Area" localSheetId="8">'Расчёт нагрузки'!$A$1:$O$71</definedName>
    <definedName name="_xlnm.Print_Area" localSheetId="25">'Расчет цены газа'!$A$1:$L$52</definedName>
    <definedName name="_xlnm.Print_Area" localSheetId="19">'Резерв по сомнительным долгам'!$A$1:$K$20</definedName>
    <definedName name="_xlnm.Print_Area" localSheetId="32">'СВОД 2025-2027'!$A$1:$Z$64</definedName>
    <definedName name="_xlnm.Print_Area" localSheetId="35">'Смета затрат'!$A$1:$AA$50</definedName>
    <definedName name="_xlnm.Print_Area" localSheetId="10">'Тепловой баланс помесячно'!$A$1:$P$83</definedName>
    <definedName name="_xlnm.Print_Area" localSheetId="9">'Тепловой баланс помесячно насел'!$A$1:$P$51</definedName>
    <definedName name="_xlnm.Print_Area" localSheetId="26">'Топливо'!$A$1:$G$42</definedName>
    <definedName name="_xlnm.Print_Area" localSheetId="6">'Факт инвестпрограммы 2023 года'!$A$1:$J$14</definedName>
    <definedName name="_xlnm.Print_Area" localSheetId="27">'Эл. эн.'!$A$1:$R$50</definedName>
    <definedName name="_xlnm.Print_Area" localSheetId="30">'ЭС_НД'!$A$1:$O$23</definedName>
    <definedName name="оооо" localSheetId="21">#REF!</definedName>
    <definedName name="оооо" localSheetId="7">#REF!</definedName>
    <definedName name="оооо" localSheetId="29">#REF!</definedName>
    <definedName name="оооо" localSheetId="16">#REF!</definedName>
    <definedName name="оооо" localSheetId="14">#REF!</definedName>
    <definedName name="оооо" localSheetId="9">#REF!</definedName>
    <definedName name="оооо" localSheetId="27">#REF!</definedName>
    <definedName name="оооо">#REF!</definedName>
  </definedNames>
  <calcPr fullCalcOnLoad="1"/>
</workbook>
</file>

<file path=xl/comments4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котла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3" authorId="0">
      <text>
        <r>
          <rPr>
            <sz val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<sst xmlns="http://schemas.openxmlformats.org/spreadsheetml/2006/main" count="2539" uniqueCount="853">
  <si>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</si>
  <si>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</si>
  <si>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</si>
  <si>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</si>
  <si>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</si>
  <si>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</si>
  <si>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</si>
  <si>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</si>
  <si>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</si>
  <si>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</si>
  <si>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</si>
  <si>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</si>
  <si>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</si>
  <si>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</si>
  <si>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</si>
  <si>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</si>
  <si>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</si>
  <si>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</si>
  <si>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</si>
  <si>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</si>
  <si>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</si>
  <si>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</si>
  <si>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№ п/п</t>
  </si>
  <si>
    <t>Наименование показателя</t>
  </si>
  <si>
    <t>Единица измерения</t>
  </si>
  <si>
    <t>Всего</t>
  </si>
  <si>
    <t>передача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</si>
  <si>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</si>
  <si>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</si>
  <si>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</si>
  <si>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</si>
  <si>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</si>
  <si>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</si>
  <si>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</si>
  <si>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</si>
  <si>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</si>
  <si>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</si>
  <si>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</si>
  <si>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</si>
  <si>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</si>
  <si>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</si>
  <si>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</si>
  <si>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</si>
  <si>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</si>
  <si>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</si>
  <si>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1.</t>
  </si>
  <si>
    <t>тыс.руб.</t>
  </si>
  <si>
    <t>объём воды</t>
  </si>
  <si>
    <t>тариф на водоснабжение</t>
  </si>
  <si>
    <t>объём стоков</t>
  </si>
  <si>
    <t>тариф на водоотведение</t>
  </si>
  <si>
    <t>2.</t>
  </si>
  <si>
    <t>3.</t>
  </si>
  <si>
    <t>4.</t>
  </si>
  <si>
    <t>5.</t>
  </si>
  <si>
    <t>Топливо на технологические нужды</t>
  </si>
  <si>
    <t>переводной коэффициент</t>
  </si>
  <si>
    <t>6.</t>
  </si>
  <si>
    <t>Электроэнергия на технологические нужды</t>
  </si>
  <si>
    <t>руб./кВтч</t>
  </si>
  <si>
    <t>тыс.кВтч</t>
  </si>
  <si>
    <t>кВтч/Гкал</t>
  </si>
  <si>
    <t>численность</t>
  </si>
  <si>
    <t>чел.</t>
  </si>
  <si>
    <t>месячный ФОТ одного человека</t>
  </si>
  <si>
    <t>руб./мес</t>
  </si>
  <si>
    <t>То же в % от ФОТ</t>
  </si>
  <si>
    <t>1.1.</t>
  </si>
  <si>
    <t>1.2.</t>
  </si>
  <si>
    <t>1.3.</t>
  </si>
  <si>
    <t>1.4.</t>
  </si>
  <si>
    <t>1.5.</t>
  </si>
  <si>
    <t>НВВ</t>
  </si>
  <si>
    <t>Среднеотпускной тариф</t>
  </si>
  <si>
    <t>руб./Гкал</t>
  </si>
  <si>
    <t>собственное потребление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</si>
  <si>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</si>
  <si>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</si>
  <si>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ИТОГО</t>
  </si>
  <si>
    <t>горячая вода</t>
  </si>
  <si>
    <t>в том числе</t>
  </si>
  <si>
    <t>3.1.</t>
  </si>
  <si>
    <t>3.2.</t>
  </si>
  <si>
    <t>пар 1,2-2,5 кгс/см2</t>
  </si>
  <si>
    <t>2.1.</t>
  </si>
  <si>
    <t>Страховые взносы</t>
  </si>
  <si>
    <t>1-е полуг</t>
  </si>
  <si>
    <t>2-е полуг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</si>
  <si>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</si>
  <si>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</si>
  <si>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</si>
  <si>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</si>
  <si>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</si>
  <si>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</si>
  <si>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</si>
  <si>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</si>
  <si>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</si>
  <si>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t>Стоимость ГАЗА на технологические нужды</t>
  </si>
  <si>
    <t>Объем газа</t>
  </si>
  <si>
    <t>Средняя цена газа</t>
  </si>
  <si>
    <t>3.1</t>
  </si>
  <si>
    <t>Оптовая цена газа</t>
  </si>
  <si>
    <t>х</t>
  </si>
  <si>
    <t>калорийность газа</t>
  </si>
  <si>
    <t>3.2</t>
  </si>
  <si>
    <t xml:space="preserve">Стоимость транспортировки газа 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</si>
  <si>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</si>
  <si>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</si>
  <si>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</si>
  <si>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</si>
  <si>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</si>
  <si>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3.3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</si>
  <si>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</si>
  <si>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</si>
  <si>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</si>
  <si>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</si>
  <si>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</si>
  <si>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</si>
  <si>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</si>
  <si>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Транспортный налог</t>
  </si>
  <si>
    <t>Налог на имущество</t>
  </si>
  <si>
    <t>оптовые перепродавцы (ОПП)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</si>
  <si>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</si>
  <si>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</si>
  <si>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</si>
  <si>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</si>
  <si>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</si>
  <si>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Отпуск теплоэнергии на коллекторах, Гкал</t>
  </si>
  <si>
    <t>Расход условного топлива, тут</t>
  </si>
  <si>
    <t>Всего по ЭСО (ПЭ), в том числе</t>
  </si>
  <si>
    <t>ВСЕГО</t>
  </si>
  <si>
    <t>Наименование</t>
  </si>
  <si>
    <t>Расходы по сомнительным долгам</t>
  </si>
  <si>
    <t>2.2.</t>
  </si>
  <si>
    <t>2.3.</t>
  </si>
  <si>
    <t>2.4.</t>
  </si>
  <si>
    <t>3.3.</t>
  </si>
  <si>
    <t>3.4.</t>
  </si>
  <si>
    <t>Выпадающие доходы</t>
  </si>
  <si>
    <t>Экономия средств</t>
  </si>
  <si>
    <t>Тариф</t>
  </si>
  <si>
    <t>Фактические показатели</t>
  </si>
  <si>
    <t>Структура полезного отпуска тепловой энергии (мощности)</t>
  </si>
  <si>
    <t>Неподконтрольные расходы</t>
  </si>
  <si>
    <t>Операционные (подконтрольные) расходы (базовый уровень операционных расходов)</t>
  </si>
  <si>
    <t>Расходы на приобретение энергетических ресурсов, холодной воды (стоков), теплоносителя</t>
  </si>
  <si>
    <t>3.5.</t>
  </si>
  <si>
    <t>Затраты на услуги водоснабжения</t>
  </si>
  <si>
    <t>Затраты на услуги водоотведения</t>
  </si>
  <si>
    <t>Расходы на сырье и материалы</t>
  </si>
  <si>
    <t>Расходы на оплату труда</t>
  </si>
  <si>
    <t>ВСЕГО, в том числе</t>
  </si>
  <si>
    <t>Расходы на уплату налогов, сборов и других обязательных платежей</t>
  </si>
  <si>
    <t>2.5.</t>
  </si>
  <si>
    <t>Арендная плата в части имущества,используемого для осуществления регулируемой деятельности</t>
  </si>
  <si>
    <t>2.6.</t>
  </si>
  <si>
    <t>Другие расходы, не относящиеся к неподконтрольным</t>
  </si>
  <si>
    <t>ИТОГО РАСХОДЫ</t>
  </si>
  <si>
    <t>Нормативный уровень прибыли</t>
  </si>
  <si>
    <t>Прибыль , в том числе:</t>
  </si>
  <si>
    <t>пар 2,5-7,0 кгс/см2</t>
  </si>
  <si>
    <t>пар 7,0-13,0 кгс/см2</t>
  </si>
  <si>
    <t>пар свыше 13 кгс/см2</t>
  </si>
  <si>
    <t>Объем</t>
  </si>
  <si>
    <t xml:space="preserve">1-е полугодие </t>
  </si>
  <si>
    <t xml:space="preserve">2-е полугодие </t>
  </si>
  <si>
    <t>Расходы на оплату работ и услуг производственного характера, выполняемых по договорам со сторонними организациями</t>
  </si>
  <si>
    <t>Индекс потребительских цен</t>
  </si>
  <si>
    <t>Индекс изменения активов</t>
  </si>
  <si>
    <t>п/п</t>
  </si>
  <si>
    <t>Индекс эффективности ОР ( от 1 до 5)</t>
  </si>
  <si>
    <t>ИТОГО Результат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</si>
  <si>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</si>
  <si>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</si>
  <si>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</si>
  <si>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</si>
  <si>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</si>
  <si>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</si>
  <si>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</si>
  <si>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</si>
  <si>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</si>
  <si>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</si>
  <si>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(Ф.И.О.)</t>
  </si>
  <si>
    <t>М.П.</t>
  </si>
  <si>
    <t xml:space="preserve">Предложение организации </t>
  </si>
  <si>
    <t>Налог на прибыль</t>
  </si>
  <si>
    <t>Земельный налог</t>
  </si>
  <si>
    <t>Обязательное страхование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</si>
  <si>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</si>
  <si>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</si>
  <si>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</si>
  <si>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</si>
  <si>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</si>
  <si>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</si>
  <si>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</si>
  <si>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</si>
  <si>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</si>
  <si>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</si>
  <si>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</si>
  <si>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</si>
  <si>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</si>
  <si>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</si>
  <si>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</si>
  <si>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</si>
  <si>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</si>
  <si>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</si>
  <si>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</si>
  <si>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 xml:space="preserve">Другие налоги и сборы </t>
  </si>
  <si>
    <t>Плата за предельно-допустимые выбросы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</si>
  <si>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</si>
  <si>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</si>
  <si>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</si>
  <si>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</si>
  <si>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</si>
  <si>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</si>
  <si>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</si>
  <si>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</si>
  <si>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</si>
  <si>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</si>
  <si>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</si>
  <si>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</si>
  <si>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</si>
  <si>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</si>
  <si>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</si>
  <si>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</si>
  <si>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</si>
  <si>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</si>
  <si>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</si>
  <si>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</si>
  <si>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</si>
  <si>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</si>
  <si>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</si>
  <si>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</si>
  <si>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</si>
  <si>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</si>
  <si>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</si>
  <si>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</si>
  <si>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</si>
  <si>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</si>
  <si>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</si>
  <si>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</si>
  <si>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</si>
  <si>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</si>
  <si>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</si>
  <si>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</si>
  <si>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</si>
  <si>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Базовый период</t>
  </si>
  <si>
    <t>Период регулирования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</si>
  <si>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</si>
  <si>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</si>
  <si>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</si>
  <si>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</si>
  <si>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</si>
  <si>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</si>
  <si>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</si>
  <si>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</si>
  <si>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</si>
  <si>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</si>
  <si>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</si>
  <si>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</si>
  <si>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</si>
  <si>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</si>
  <si>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</si>
  <si>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</si>
  <si>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</si>
  <si>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</si>
  <si>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</si>
  <si>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</si>
  <si>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</si>
  <si>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</si>
  <si>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</si>
  <si>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</si>
  <si>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</si>
  <si>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</si>
  <si>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</si>
  <si>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</si>
  <si>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</si>
  <si>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</si>
  <si>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</si>
  <si>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</si>
  <si>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</si>
  <si>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</si>
  <si>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</si>
  <si>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</si>
  <si>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</si>
  <si>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</si>
  <si>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</si>
  <si>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</si>
  <si>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</si>
  <si>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</si>
  <si>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</si>
  <si>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</si>
  <si>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</si>
  <si>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</si>
  <si>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</si>
  <si>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</si>
  <si>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</si>
  <si>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</si>
  <si>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</si>
  <si>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</si>
  <si>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</si>
  <si>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</si>
  <si>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</si>
  <si>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</si>
  <si>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</si>
  <si>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</si>
  <si>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</si>
  <si>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</si>
  <si>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</si>
  <si>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</si>
  <si>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</si>
  <si>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</si>
  <si>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</si>
  <si>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</si>
  <si>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</si>
  <si>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</si>
  <si>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</si>
  <si>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</si>
  <si>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</si>
  <si>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</si>
  <si>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</si>
  <si>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</si>
  <si>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</si>
  <si>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</si>
  <si>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</si>
  <si>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</si>
  <si>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</si>
  <si>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</si>
  <si>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</si>
  <si>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</si>
  <si>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</si>
  <si>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</si>
  <si>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</si>
  <si>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</si>
  <si>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</si>
  <si>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</si>
  <si>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</si>
  <si>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</si>
  <si>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</si>
  <si>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</si>
  <si>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</si>
  <si>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</si>
  <si>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</si>
  <si>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</si>
  <si>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</si>
  <si>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</si>
  <si>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</si>
  <si>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</si>
  <si>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</si>
  <si>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</si>
  <si>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</si>
  <si>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</si>
  <si>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Итого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</si>
  <si>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</si>
  <si>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</si>
  <si>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</si>
  <si>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</si>
  <si>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Прочие расходы</t>
  </si>
  <si>
    <t>Арендная плата (непроизводственное имущество)</t>
  </si>
  <si>
    <t>2.7.</t>
  </si>
  <si>
    <t>Затраты на тепллоноситель</t>
  </si>
  <si>
    <t>3.6.</t>
  </si>
  <si>
    <t>4.1.</t>
  </si>
  <si>
    <t>4.2.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</si>
  <si>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</si>
  <si>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</si>
  <si>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Экономически обоснованные расходы на выплаты, предусмотренные коллективными договорами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</si>
  <si>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</si>
  <si>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</si>
  <si>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Величина нормативной прибыли</t>
  </si>
  <si>
    <t>Расчетная предпринимательская прибыль</t>
  </si>
  <si>
    <t>Затраты на теплоноситель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</si>
  <si>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</si>
  <si>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Прибыль</t>
  </si>
  <si>
    <t>Операционные (подконтрольные) расходы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</si>
  <si>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</si>
  <si>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</si>
  <si>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</si>
  <si>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для целей централизованного горячего водоснабжения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</si>
  <si>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</si>
  <si>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</si>
  <si>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</si>
  <si>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ИТОГО на коллекторах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</si>
  <si>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01.01.2018)</t>
    </r>
  </si>
  <si>
    <t>Полезный отпуск на коллекторах,  в том числе:</t>
  </si>
  <si>
    <t>Полезный отпуск из тепловых сетей, в том числе:</t>
  </si>
  <si>
    <t>5.1.</t>
  </si>
  <si>
    <t>Установлено</t>
  </si>
  <si>
    <t>Обоснование:</t>
  </si>
  <si>
    <t>Обосновывающие материалы:</t>
  </si>
  <si>
    <t>Нормативный документ, которым утверждена схема теплоснабжения</t>
  </si>
  <si>
    <t>Реестр договоров с потребителями</t>
  </si>
  <si>
    <t>Комментарий:</t>
  </si>
  <si>
    <t>7.</t>
  </si>
  <si>
    <t>2019 год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</si>
  <si>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</si>
  <si>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</si>
  <si>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население всего, в том числе</t>
  </si>
  <si>
    <t>ТЭ на отопление</t>
  </si>
  <si>
    <t>ТЭ на подогрев</t>
  </si>
  <si>
    <t>ТЭ на ЦГВС</t>
  </si>
  <si>
    <t>Реагенты, фильтрующие и ионообменные материалы для водоподготовки</t>
  </si>
  <si>
    <t>ГСМ</t>
  </si>
  <si>
    <t>Материалы на текущий и капитальный ремонт</t>
  </si>
  <si>
    <t>На текущее содержание и техническое обслуживание</t>
  </si>
  <si>
    <t>Специальная одежда</t>
  </si>
  <si>
    <t>Хозяйственный инвентарь и другие вспомогательные материалы</t>
  </si>
  <si>
    <t>7.1.</t>
  </si>
  <si>
    <t>Ремонт основных средств, выполняемый подрядным способом</t>
  </si>
  <si>
    <t>Транспортные услуги</t>
  </si>
  <si>
    <t>Работы по техническому регламенту</t>
  </si>
  <si>
    <t>Прочие услуги вспомогательных производств</t>
  </si>
  <si>
    <t>Иные работы и услуги производственного характера</t>
  </si>
  <si>
    <t>План полезного отпуска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</si>
  <si>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Arial"/>
        <family val="2"/>
      </rPr>
      <t>соответствовать</t>
    </r>
    <r>
      <rPr>
        <sz val="10"/>
        <color indexed="10"/>
        <rFont val="Arial"/>
        <family val="2"/>
      </rPr>
      <t xml:space="preserve"> отражённым в сводных листах шаблона.</t>
    </r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</si>
  <si>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</si>
  <si>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</si>
  <si>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r>
      <t>2</t>
    </r>
    <r>
      <rPr>
        <b/>
        <sz val="10"/>
        <rFont val="Arial"/>
        <family val="2"/>
      </rPr>
      <t xml:space="preserve"> полугодие</t>
    </r>
  </si>
  <si>
    <t>Оплата труда основных производственных рабочих</t>
  </si>
  <si>
    <t xml:space="preserve">численность </t>
  </si>
  <si>
    <t>месячный ФОТ 1 человека</t>
  </si>
  <si>
    <t>Оплата труда ремонтного персонала</t>
  </si>
  <si>
    <t>Оплата труда цехового персонала</t>
  </si>
  <si>
    <t>Оплата труда АУП</t>
  </si>
  <si>
    <t>Оплата труда прочего персонала, относимого на регулируемый вид деятельности</t>
  </si>
  <si>
    <t>5.2.</t>
  </si>
  <si>
    <t xml:space="preserve">Расчет  Ф0Т на производство и передачу тепловой энергии </t>
  </si>
  <si>
    <t>руб.</t>
  </si>
  <si>
    <t xml:space="preserve">Выплаты, связанные с режимом работы и условиями труда </t>
  </si>
  <si>
    <t>Численность по штатному расписанию</t>
  </si>
  <si>
    <t>Среднесписочная численность</t>
  </si>
  <si>
    <t>Разр</t>
  </si>
  <si>
    <t>Тариф.</t>
  </si>
  <si>
    <t>Коэф.</t>
  </si>
  <si>
    <t>Колличество рабочих месяцев</t>
  </si>
  <si>
    <t>Ставка 1 разряда на 1 января расчётного года</t>
  </si>
  <si>
    <t>ФОТ по тарифным ставкам</t>
  </si>
  <si>
    <t>Ночные</t>
  </si>
  <si>
    <t>Вредность</t>
  </si>
  <si>
    <t>Празд-ничные</t>
  </si>
  <si>
    <t>Премирование</t>
  </si>
  <si>
    <t>Вознаграждение за выслугу лет</t>
  </si>
  <si>
    <t>Вознаграждение по итогам года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</si>
  <si>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</si>
  <si>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</si>
  <si>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 ЗП за 1 кв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</si>
  <si>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</si>
  <si>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</si>
  <si>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</si>
  <si>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</si>
  <si>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>Средн.</t>
  </si>
  <si>
    <t>коэф</t>
  </si>
  <si>
    <t>ночн.</t>
  </si>
  <si>
    <t>вредности</t>
  </si>
  <si>
    <t>з/пл.</t>
  </si>
  <si>
    <t>Оператор</t>
  </si>
  <si>
    <t>Лаборант ХВО</t>
  </si>
  <si>
    <t>Слесарь КИП и А</t>
  </si>
  <si>
    <t>Слесарь ПСХ</t>
  </si>
  <si>
    <t>Начальник котельной</t>
  </si>
  <si>
    <t>Итого:</t>
  </si>
  <si>
    <t>среднегодовая ставка рабочего 1разряда (с дефлятором)</t>
  </si>
  <si>
    <t>без индексации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</si>
  <si>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</si>
  <si>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</si>
  <si>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</si>
  <si>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Текущее премирование</t>
  </si>
  <si>
    <t>Выплаты по итогам года</t>
  </si>
  <si>
    <t>Расчет  Ф0Т на производство тепловой энергии</t>
  </si>
  <si>
    <t xml:space="preserve">  ЗП за месяц</t>
  </si>
  <si>
    <t>Расчет  Ф0Т на передачу тепловой энергии</t>
  </si>
  <si>
    <t>Должность</t>
  </si>
  <si>
    <t>численность всего</t>
  </si>
  <si>
    <t>ИТОГО оплата труда</t>
  </si>
  <si>
    <t>месячный ФОТ на 1 человека</t>
  </si>
  <si>
    <t>Расходы на обучение персонала</t>
  </si>
  <si>
    <t>Расходы на служебные командировки</t>
  </si>
  <si>
    <t>Расходы на услуги связи</t>
  </si>
  <si>
    <t>Расходы на услуги вневедомственной охраны</t>
  </si>
  <si>
    <t>Расходы на коммунальные услуги</t>
  </si>
  <si>
    <t>Расходы на юридические услуги</t>
  </si>
  <si>
    <t>Расходы на информационные услуги</t>
  </si>
  <si>
    <t>Расходы на аудиторские услуги</t>
  </si>
  <si>
    <t>Расходы на услуги банков</t>
  </si>
  <si>
    <t>8.</t>
  </si>
  <si>
    <t>9.</t>
  </si>
  <si>
    <t>10.</t>
  </si>
  <si>
    <t xml:space="preserve">Операционные (подконтрольные)  расходы ВСЕГО </t>
  </si>
  <si>
    <t>Предложение организации</t>
  </si>
  <si>
    <t>произ-во</t>
  </si>
  <si>
    <t>Аренда непроизводственных объектов всего, в том числе экономически обоснованные расходы арендодателя на</t>
  </si>
  <si>
    <t>начисление амортизации</t>
  </si>
  <si>
    <t>уплату налога на имущество</t>
  </si>
  <si>
    <t xml:space="preserve">уплату земельного налога </t>
  </si>
  <si>
    <t>арендную плату за землю</t>
  </si>
  <si>
    <t>страхование объекта</t>
  </si>
  <si>
    <t>иные расходы</t>
  </si>
  <si>
    <t xml:space="preserve">2. </t>
  </si>
  <si>
    <t>Аренда и лизинг непроизводственных объектов</t>
  </si>
  <si>
    <t>Лизинговый платеж</t>
  </si>
  <si>
    <t>Лизинг производственных объектов</t>
  </si>
  <si>
    <t>Лизинг непроизводственных объектов (с переходом права собственности на предмет лизинга к лизингополучателю)</t>
  </si>
  <si>
    <t>7.2.</t>
  </si>
  <si>
    <t>7.3.</t>
  </si>
  <si>
    <t>7.4.</t>
  </si>
  <si>
    <t>7.5.</t>
  </si>
  <si>
    <t>7.6.</t>
  </si>
  <si>
    <t>7.7.</t>
  </si>
  <si>
    <t>Расчет РТК Ставропольского края</t>
  </si>
  <si>
    <t>Удельный расход условного топлива на отпуск в есть, кг.у.т./Гкал</t>
  </si>
  <si>
    <t>Удельный расход условного топлива на отпуск в сеть, кг.у.т./Гкал</t>
  </si>
  <si>
    <t>Натуральное топливо</t>
  </si>
  <si>
    <t>Топливо по группам</t>
  </si>
  <si>
    <t>1 пг</t>
  </si>
  <si>
    <t>2 пг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</si>
  <si>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</si>
  <si>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</si>
  <si>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</si>
  <si>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</si>
  <si>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</si>
  <si>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</si>
  <si>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</si>
  <si>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 xml:space="preserve">Расчет расхода топлива по котельным </t>
  </si>
  <si>
    <t>2020 год</t>
  </si>
  <si>
    <t>2021 год</t>
  </si>
  <si>
    <t>2022 год</t>
  </si>
  <si>
    <t>2023 год</t>
  </si>
  <si>
    <t xml:space="preserve">Расчёт расходов на газ и средней цены газа </t>
  </si>
  <si>
    <t>Отпуск ТЭ в сеть</t>
  </si>
  <si>
    <t>Цена топлива</t>
  </si>
  <si>
    <t>Расход натурального топлива</t>
  </si>
  <si>
    <t>Переводной коэффициент</t>
  </si>
  <si>
    <t>Расход условного топлива</t>
  </si>
  <si>
    <t>Удельный расход условного топлива</t>
  </si>
  <si>
    <r>
      <t>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</si>
  <si>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</si>
  <si>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</si>
  <si>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</si>
  <si>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</si>
  <si>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</si>
  <si>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</si>
  <si>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</si>
  <si>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</si>
  <si>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</si>
  <si>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</si>
  <si>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t>Индекс роста</t>
  </si>
  <si>
    <t>Затраты на услуги водоснабжения и водоотведения</t>
  </si>
  <si>
    <t>1. Данное поле можно использовать для пояснений организации.</t>
  </si>
  <si>
    <t>тыс. руб.</t>
  </si>
  <si>
    <r>
      <t>м</t>
    </r>
    <r>
      <rPr>
        <vertAlign val="superscript"/>
        <sz val="12"/>
        <rFont val="Arial"/>
        <family val="2"/>
      </rPr>
      <t>3</t>
    </r>
  </si>
  <si>
    <r>
      <t>руб./м</t>
    </r>
    <r>
      <rPr>
        <vertAlign val="superscript"/>
        <sz val="12"/>
        <rFont val="Arial"/>
        <family val="2"/>
      </rPr>
      <t>3</t>
    </r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</si>
  <si>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</si>
  <si>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</si>
  <si>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</si>
  <si>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</si>
  <si>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</si>
  <si>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</si>
  <si>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</si>
  <si>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</si>
  <si>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</si>
  <si>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Поставщик 1 (Наименование)</t>
  </si>
  <si>
    <t>Поставщик 2 (Наименование)</t>
  </si>
  <si>
    <t>Значение</t>
  </si>
  <si>
    <t>Комментарий</t>
  </si>
  <si>
    <t>Результат хозяйственной деятельности организации, ранее не учтенный при тарифном регулировании</t>
  </si>
  <si>
    <t>1.6.</t>
  </si>
  <si>
    <t>Индекс роста ОР по отношению к предыдущему периоду</t>
  </si>
  <si>
    <t>Лизинг непроизводственных объектов (без перехода права собственности на предмет лизинга к лизингополучателю)</t>
  </si>
  <si>
    <t>Расходы на уплату налогов, сборов и других обязательных платежей (без налога на прибыль)</t>
  </si>
  <si>
    <t>Объем воды</t>
  </si>
  <si>
    <t>Предпринимательская прибыль</t>
  </si>
  <si>
    <t>Текущие расходы</t>
  </si>
  <si>
    <t>2.3.1.</t>
  </si>
  <si>
    <t>6.1.1.</t>
  </si>
  <si>
    <t>6.1.2.</t>
  </si>
  <si>
    <t>6.1.3.</t>
  </si>
  <si>
    <t>6.2.1.</t>
  </si>
  <si>
    <t>тыс.руб</t>
  </si>
  <si>
    <t>Товарная выручка от реализации</t>
  </si>
  <si>
    <t>Население</t>
  </si>
  <si>
    <t>Расходы на воду в тарифе на ТЭ</t>
  </si>
  <si>
    <t>Расходы на материалы по ХВО</t>
  </si>
  <si>
    <t xml:space="preserve">Удельные расходы на приготовление химически очищенной воды </t>
  </si>
  <si>
    <t>Тариф на теплоноситель</t>
  </si>
  <si>
    <t>РОСТ ТАРИФА</t>
  </si>
  <si>
    <t xml:space="preserve">Расчет тарифа на теплоноситель </t>
  </si>
  <si>
    <t>Тариф на холодную воду</t>
  </si>
  <si>
    <t>Товарная выручка</t>
  </si>
  <si>
    <t>Получено воды со стороны</t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</si>
  <si>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</si>
  <si>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</si>
  <si>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</si>
  <si>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t>населению всего, в том числе</t>
  </si>
  <si>
    <t>из тепловых сетей</t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</si>
  <si>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</si>
  <si>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</si>
  <si>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</si>
  <si>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</si>
  <si>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</si>
  <si>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</t>
  </si>
  <si>
    <t>тариф на холодную воду</t>
  </si>
  <si>
    <t>Стоимость воды на технологические нужды котельной</t>
  </si>
  <si>
    <t>Стоимость потерь воды в сетях ГВС</t>
  </si>
  <si>
    <t>Затраты на подогрев воды всего</t>
  </si>
  <si>
    <t>-</t>
  </si>
  <si>
    <t>Необходимая валовая выручка для населения и приравненных к нему категорий потребителей</t>
  </si>
  <si>
    <t>объем реализации воды из тепловых сетей</t>
  </si>
  <si>
    <t>объем реализации воды потребителям на коллекторах источников тепловой энергии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</si>
  <si>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</si>
  <si>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</si>
  <si>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</si>
  <si>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</si>
  <si>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</si>
  <si>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</si>
  <si>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</si>
  <si>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</si>
  <si>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r>
      <t>тыс.м</t>
    </r>
    <r>
      <rPr>
        <i/>
        <vertAlign val="superscript"/>
        <sz val="12"/>
        <rFont val="Arial"/>
        <family val="2"/>
      </rPr>
      <t>3</t>
    </r>
  </si>
  <si>
    <r>
      <t>руб./м</t>
    </r>
    <r>
      <rPr>
        <i/>
        <vertAlign val="superscript"/>
        <sz val="12"/>
        <rFont val="Arial"/>
        <family val="2"/>
      </rPr>
      <t>3</t>
    </r>
  </si>
  <si>
    <r>
      <t>Гкал/м</t>
    </r>
    <r>
      <rPr>
        <i/>
        <vertAlign val="superscript"/>
        <sz val="12"/>
        <rFont val="Arial"/>
        <family val="2"/>
      </rPr>
      <t>3</t>
    </r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</si>
  <si>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</si>
  <si>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r>
      <t xml:space="preserve">1 </t>
    </r>
    <r>
      <rPr>
        <sz val="10"/>
        <rFont val="Arial"/>
        <family val="2"/>
      </rPr>
      <t>полугодие</t>
    </r>
  </si>
  <si>
    <r>
      <t xml:space="preserve">2 </t>
    </r>
    <r>
      <rPr>
        <sz val="10"/>
        <rFont val="Arial"/>
        <family val="2"/>
      </rPr>
      <t>полугодие</t>
    </r>
  </si>
  <si>
    <t>объем реализации воды на коллекторах</t>
  </si>
  <si>
    <t xml:space="preserve">Приложение 1 </t>
  </si>
  <si>
    <t>Сравнительный анализ динамики расходов и величины необходимой прибыли  к предыдущему периоду регулирования</t>
  </si>
  <si>
    <t>тыс. рублей</t>
  </si>
  <si>
    <t>№             п/п</t>
  </si>
  <si>
    <t xml:space="preserve"> 2017 год</t>
  </si>
  <si>
    <t>Учтено при установлении тарифов</t>
  </si>
  <si>
    <t xml:space="preserve">Фактические показатели </t>
  </si>
  <si>
    <t>Предложение экспертов РТК Ставропольского края</t>
  </si>
  <si>
    <t>3</t>
  </si>
  <si>
    <t>Операционные (неподконтрольные) расходы, всего, в том числе:</t>
  </si>
  <si>
    <t>Расходы на сырье и материалы (вспомогательные материалы)</t>
  </si>
  <si>
    <t>Неподконтрольные расходы, всего, в том числе:</t>
  </si>
  <si>
    <t>Арендная плата в части имущества, используемого для осуществления регулируемой деятельности</t>
  </si>
  <si>
    <t>Расходы на приобретение энергетических ресурсов, холодной воды (стоков), теплоносителя, всего, в том числе:</t>
  </si>
  <si>
    <t>Прибыль, всего, в том числе:</t>
  </si>
  <si>
    <t>4.1.1.</t>
  </si>
  <si>
    <t>4.1.2.</t>
  </si>
  <si>
    <t>4.1.3.</t>
  </si>
  <si>
    <t>НВВ всего, в том числе:</t>
  </si>
  <si>
    <t>производство тепловой энергии</t>
  </si>
  <si>
    <t>передача тепловой энергии</t>
  </si>
  <si>
    <t xml:space="preserve"> 2018 год</t>
  </si>
  <si>
    <t>Период регулирования 2019-2023 годы</t>
  </si>
  <si>
    <t>Изменения по отношению к принятому на 2018 год</t>
  </si>
  <si>
    <t>Изменения по отношению к предложению организации на 2019 год</t>
  </si>
  <si>
    <t>Изменения по отношению к предложению организации на 2020 год</t>
  </si>
  <si>
    <t>Изменения по отношению к предложению организации на 2021 год</t>
  </si>
  <si>
    <t>Изменения по отношению к предложению организации на 2022 год</t>
  </si>
  <si>
    <t>Изменения по отношению к предложению организации на 2023 год</t>
  </si>
  <si>
    <t>Амортизация основных средств и нематериалных активов</t>
  </si>
  <si>
    <t>Нормативная прибыль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</si>
  <si>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</si>
  <si>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</si>
  <si>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</si>
  <si>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тыс. руб., гр.11 - гр.5</t>
  </si>
  <si>
    <t>тыс. руб.,                                 гр.11 - гр.6</t>
  </si>
  <si>
    <t>%,                                                     гр.11 / гр.6</t>
  </si>
  <si>
    <t>%,
гр.11 / гр.5</t>
  </si>
  <si>
    <t>тыс. руб.,                                 гр.12 - гр.7</t>
  </si>
  <si>
    <t>%,                                                     гр.12 / гр.7</t>
  </si>
  <si>
    <t>тыс. руб.,                                 гр.13 - гр.8</t>
  </si>
  <si>
    <t>%,                                                     гр.13 / гр.8</t>
  </si>
  <si>
    <t>тыс. руб.,                                 гр.14 - гр.9</t>
  </si>
  <si>
    <t>%,                                                     гр.14 / гр.9</t>
  </si>
  <si>
    <t>тыс. руб.,                                 гр.15 - гр.10</t>
  </si>
  <si>
    <t>%,                                                     гр.15 / гр.10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</si>
  <si>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</si>
  <si>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</si>
  <si>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</si>
  <si>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Двухтрубная тепломагистраль на балансе предприятия средним диаметром</t>
  </si>
  <si>
    <t>диам. ср. = 100 мм</t>
  </si>
  <si>
    <t>На каждый следующий 1 мм среднего диаметра тепломагистрали</t>
  </si>
  <si>
    <t>1 км</t>
  </si>
  <si>
    <t>Тепловой узел на балансе ПТС</t>
  </si>
  <si>
    <t>1 узел</t>
  </si>
  <si>
    <t>Подкачивающая насосная станция на балансе ПТС</t>
  </si>
  <si>
    <t>Расчетная присоединительная тепловая мощность по трубопроводам на балансе ПТС</t>
  </si>
  <si>
    <t>1 станция</t>
  </si>
  <si>
    <t>1 Гкал/час</t>
  </si>
  <si>
    <t>Деятельность по передаче тепловой энергии</t>
  </si>
  <si>
    <t>Деятельность по производству тепловой энергии</t>
  </si>
  <si>
    <t>Установленная мощность</t>
  </si>
  <si>
    <t>Гкал/ч</t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</si>
  <si>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условных единиц, относимых к активам организации, осуществляющей деятельность по передаче тепловой энергии</t>
    </r>
  </si>
  <si>
    <t>Тепловая энергия на подогрев исходной холодной воды (НЕцентрализованное горячее водоснабжение)</t>
  </si>
  <si>
    <t>Страницы в тарифном деле</t>
  </si>
  <si>
    <t>плата за аренду земельных участков</t>
  </si>
  <si>
    <t>обязательное страхование объекта</t>
  </si>
  <si>
    <t>иные расходы, в том числе</t>
  </si>
  <si>
    <t>3.6.1.</t>
  </si>
  <si>
    <t>3.6.2.</t>
  </si>
  <si>
    <t>Страховые взносы от ФОТ</t>
  </si>
  <si>
    <t>10.1.</t>
  </si>
  <si>
    <t>10.2.</t>
  </si>
  <si>
    <t>Справочно:</t>
  </si>
  <si>
    <t>количество куб. м</t>
  </si>
  <si>
    <t>норматив… (указать норматив)</t>
  </si>
  <si>
    <t>норматив…(указать норматив)</t>
  </si>
  <si>
    <t>зимние месяцы</t>
  </si>
  <si>
    <t>летние месяцы</t>
  </si>
  <si>
    <t>№</t>
  </si>
  <si>
    <t>Потребители</t>
  </si>
  <si>
    <t>Расчётная (присоединённая) тепловая нагрузка (мощность), Гкал/час</t>
  </si>
  <si>
    <t>Максимальная заявленная (расчётная) тепловая мощность Гкал./час</t>
  </si>
  <si>
    <t>Горячая вода</t>
  </si>
  <si>
    <t>Отборный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</si>
  <si>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</si>
  <si>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</si>
  <si>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</si>
  <si>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</si>
  <si>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Острый и редуцированный пар</t>
  </si>
  <si>
    <t>В том числе</t>
  </si>
  <si>
    <t>Бюджетные потребители</t>
  </si>
  <si>
    <t>Горячая вода, в том числе</t>
  </si>
  <si>
    <t>Иные потребители</t>
  </si>
  <si>
    <t>Оптовые перепродавцы</t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</si>
  <si>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</si>
  <si>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сезонный</t>
  </si>
  <si>
    <t>круглогодичный</t>
  </si>
  <si>
    <t>ЦГВС</t>
  </si>
  <si>
    <t>Подогрев</t>
  </si>
  <si>
    <r>
      <t xml:space="preserve">Сумма </t>
    </r>
    <r>
      <rPr>
        <sz val="10"/>
        <color indexed="10"/>
        <rFont val="Arial"/>
        <family val="2"/>
      </rPr>
      <t>МАКСИМАЛЬНЫХ</t>
    </r>
    <r>
      <rPr>
        <sz val="10"/>
        <rFont val="Arial"/>
        <family val="2"/>
      </rPr>
      <t xml:space="preserve"> значений заявленных тепловых мощностей</t>
    </r>
  </si>
  <si>
    <r>
      <rPr>
        <b/>
        <sz val="10"/>
        <rFont val="Arial"/>
        <family val="2"/>
      </rPr>
      <t>собственное потребление</t>
    </r>
    <r>
      <rPr>
        <sz val="10"/>
        <rFont val="Arial"/>
        <family val="2"/>
      </rPr>
      <t xml:space="preserve"> 
(</t>
    </r>
    <r>
      <rPr>
        <b/>
        <sz val="10"/>
        <color indexed="10"/>
        <rFont val="Arial"/>
        <family val="2"/>
      </rPr>
      <t>НЕ технологические нужды котельной</t>
    </r>
    <r>
      <rPr>
        <sz val="10"/>
        <rFont val="Arial"/>
        <family val="2"/>
      </rPr>
      <t>)</t>
    </r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</si>
  <si>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</si>
  <si>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</si>
  <si>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</si>
  <si>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</si>
  <si>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</si>
  <si>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Долгосрочные параметры регулирования (заполняется только при установлении ОРЕX)</t>
  </si>
  <si>
    <t>Подконтрольные (операционные) расходы (заполняется только при установлении ОРЕХ)</t>
  </si>
  <si>
    <t>Расходы на энергетические ресурсы</t>
  </si>
  <si>
    <t>Расходы из прибыли</t>
  </si>
  <si>
    <t>Корректировка необходимой валовой выручки</t>
  </si>
  <si>
    <t>Настоящим подтверждаем, что вышеуказанный перечень обосновывающих документов и материалов является
полным, достоверным и исчерпывающим.</t>
  </si>
  <si>
    <t>Дата составления документа</t>
  </si>
  <si>
    <t>Подпись руководителя</t>
  </si>
  <si>
    <t>Реквизиты правоустанавливающего документа, подтверждающего право владения (пользования) котельной: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</si>
  <si>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</si>
  <si>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</si>
  <si>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</si>
  <si>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>(наименование организации, реквизиты инвестиционной программы)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</si>
  <si>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</si>
  <si>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</si>
  <si>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</si>
  <si>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</si>
  <si>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>Комментарии</t>
  </si>
  <si>
    <t xml:space="preserve">ИТОГО </t>
  </si>
  <si>
    <t>Производство</t>
  </si>
  <si>
    <t>Передача</t>
  </si>
  <si>
    <t>1. Необходимо добавлять строки, расшифровывающие каждую группу материалов.
2.Подтверждать необходимо как плановые значения, так и фактические.
3. Данное поле можно использовать для пояснений организации.</t>
  </si>
  <si>
    <t>1. Необходимо добавлять строки, расшифровывающие каждую группу работ и услуг.
2. Подтверждать необходимо как плановые значения, так и фактические.
3. Данное поле можно использовать для пояснений организации.</t>
  </si>
  <si>
    <t>1. Данное поле можно использовать для пояснений организации.
2. Подтверждать необходимо как плановые значения, так и фактические.</t>
  </si>
  <si>
    <t>1. Подтверждать необходимо как плановые значения, так и фактические.
2. Данное поле можно использовать для пояснений организации.</t>
  </si>
  <si>
    <t>1. Необходимо добавлять строки, расшифровывающие каждую группу расходов.
2. Подтверждать необходимо как плановые значения, так и фактические.
3. Данное поле можно использовать для пояснений организации.</t>
  </si>
  <si>
    <t>Наименование контрагента (персонализация физических или юридических лиц)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</si>
  <si>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</si>
  <si>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</si>
  <si>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Реквизиты акта инвентаризации расчетов с покупателями, поставщиками и прочими дебиторами и кредиторами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</si>
  <si>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</si>
  <si>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</si>
  <si>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</si>
  <si>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</si>
  <si>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</si>
  <si>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 xml:space="preserve">Принято экспертами </t>
  </si>
  <si>
    <t>Комментарии: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</si>
  <si>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</si>
  <si>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</si>
  <si>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</si>
  <si>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</si>
  <si>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</si>
  <si>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t>объем УТ</t>
  </si>
  <si>
    <t>калорийность</t>
  </si>
  <si>
    <t>объем НТ</t>
  </si>
  <si>
    <t>месяц</t>
  </si>
  <si>
    <t>производство</t>
  </si>
  <si>
    <t>1 полугодие</t>
  </si>
  <si>
    <t>2 полугодие</t>
  </si>
  <si>
    <t>Удельный расход ВОДЫ на выработку</t>
  </si>
  <si>
    <r>
      <t>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/Гкал</t>
    </r>
  </si>
  <si>
    <t>Удельный расход СТОКОВ на выработку</t>
  </si>
  <si>
    <t>м3</t>
  </si>
  <si>
    <t>руб./м3</t>
  </si>
  <si>
    <t>м3/Гкал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</si>
  <si>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</si>
  <si>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2.8.</t>
  </si>
  <si>
    <t>2025 год</t>
  </si>
  <si>
    <t>Предложение организации на 2025 год</t>
  </si>
  <si>
    <t>Предложение экспертов РТК Ставропольского края на 2025 год</t>
  </si>
  <si>
    <t>Расчет экспертов РТК Ставропольского края</t>
  </si>
  <si>
    <r>
      <t xml:space="preserve">всего за </t>
    </r>
    <r>
      <rPr>
        <b/>
        <sz val="12"/>
        <rFont val="Arial"/>
        <family val="2"/>
      </rPr>
      <t>2025</t>
    </r>
    <r>
      <rPr>
        <b/>
        <sz val="10"/>
        <rFont val="Arial"/>
        <family val="2"/>
      </rPr>
      <t xml:space="preserve"> год</t>
    </r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</si>
  <si>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</si>
  <si>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</si>
  <si>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</si>
  <si>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</si>
  <si>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</si>
  <si>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</si>
  <si>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t>ФИО</t>
  </si>
  <si>
    <t xml:space="preserve">Плановая стоимость  мероприятия на 2022 год согласно инвестиционной программе, тыс.рублей без учета НДС </t>
  </si>
  <si>
    <t>Фактическая стоимость  мероприятия за 2022 год, тыс.рублей без учета НДС</t>
  </si>
  <si>
    <t>Предложение организации на 2026 год</t>
  </si>
  <si>
    <t>2026 год</t>
  </si>
  <si>
    <r>
      <t xml:space="preserve">всего за </t>
    </r>
    <r>
      <rPr>
        <b/>
        <sz val="12"/>
        <rFont val="Arial"/>
        <family val="2"/>
      </rPr>
      <t>2026</t>
    </r>
    <r>
      <rPr>
        <b/>
        <sz val="10"/>
        <rFont val="Arial"/>
        <family val="2"/>
      </rPr>
      <t xml:space="preserve"> год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</si>
  <si>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</si>
  <si>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</si>
  <si>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</si>
  <si>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</si>
  <si>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</si>
  <si>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</si>
  <si>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</si>
  <si>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</si>
  <si>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</si>
  <si>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</si>
  <si>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t>Предложение экспертов РТК Ставропольского края на 2026 год</t>
  </si>
  <si>
    <t xml:space="preserve">Плата за снабженческо- сбытовые услуги </t>
  </si>
  <si>
    <t>Установлено на 2024 год</t>
  </si>
  <si>
    <t>План 2025-2027 гг</t>
  </si>
  <si>
    <t>Перечень документов (материалов), представленных к тарифному регулированию на 2025-2027 годы</t>
  </si>
  <si>
    <t>1. В случае, если по объективным причинам количество условных единиц, относимых к активам организации будет меняться в течение 2025-2027 годов, следует добавить соответствующие колонки на каждый год долгосрочного периода регулирования (причины указать).
2. Данное поле можно использовать для пояснений организации.</t>
  </si>
  <si>
    <t>Заполняется при наличии утвержденной инвестиционной программы в 2023 году</t>
  </si>
  <si>
    <t xml:space="preserve">корректировка необходимой валовой выручки, осуществляемая в связи с неисполнением инвестиционной программы в 2023 году
</t>
  </si>
  <si>
    <t>Заполняется при наличии утвержденной инвестиционной программы на 2025-2027 годы</t>
  </si>
  <si>
    <t>Расчёт присоединённой нагрузки (договорной) на 2025-2027 годы</t>
  </si>
  <si>
    <t>ПЛАН полезного отпуска тепловой энергии, отпускаемой населению Ставропольского края на 2025-2027 годы</t>
  </si>
  <si>
    <t>ПЛАН полезного отпуска тепловой энергии, отпускаемой потребителям на 2025 год</t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</si>
  <si>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В случае, если объем полезного отпуска в 2026-2027 годах будет отличаться от объемов полезного отпуска 2025 года, необходимо добавить столбцы с разбивкой по полугодиям.
3. При наличии схемы теплоснабжения необходмо предствить ее в электронном виде.
4. Данное поле можно использовать для пояснений организации.</t>
  </si>
  <si>
    <r>
      <t>Установлено на</t>
    </r>
    <r>
      <rPr>
        <b/>
        <sz val="12"/>
        <color indexed="10"/>
        <rFont val="Arial"/>
        <family val="2"/>
      </rPr>
      <t xml:space="preserve"> 2024 </t>
    </r>
    <r>
      <rPr>
        <b/>
        <sz val="12"/>
        <rFont val="Arial"/>
        <family val="2"/>
      </rPr>
      <t>год</t>
    </r>
  </si>
  <si>
    <t>Фактические показатели 2023 года</t>
  </si>
  <si>
    <t>Ставка 1 разряда на 1 января 2025 г.</t>
  </si>
  <si>
    <t>Резерв по сомнительным долгам на 2025 -2027 годы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</si>
  <si>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2023 год.
2. Данное поле можно использовать для пояснений организации.</t>
  </si>
  <si>
    <t>Безнадежная дебиторская задолженность по итогам 2023 года</t>
  </si>
  <si>
    <t>Величина амортизационных отчислений по итогам 2023 года</t>
  </si>
  <si>
    <t>Факт 2023 для расчета</t>
  </si>
  <si>
    <t>Предложение организации на 2027 год</t>
  </si>
  <si>
    <t>Предложение экспертов РТК Ставропольского края на 2025год</t>
  </si>
  <si>
    <t>Предложение экспертов РТК Ставропольского края на 2027 год</t>
  </si>
  <si>
    <t>2027 год</t>
  </si>
  <si>
    <r>
      <t xml:space="preserve">всего за </t>
    </r>
    <r>
      <rPr>
        <b/>
        <sz val="12"/>
        <rFont val="Arial"/>
        <family val="2"/>
      </rPr>
      <t>2027</t>
    </r>
    <r>
      <rPr>
        <b/>
        <sz val="10"/>
        <rFont val="Arial"/>
        <family val="2"/>
      </rPr>
      <t xml:space="preserve"> год</t>
    </r>
  </si>
  <si>
    <r>
      <t xml:space="preserve">Расчет переводного коэффициента калорийности природного газа по актам сдачи-приема газа за 2023 год (по договору № 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от )</t>
    </r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</si>
  <si>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2023 год. 
2. К тарифному регулированию на 2025-2027 годы представляется копия договора о поставке газа.
3. Данное поле можно использовать для пояснений организации.</t>
  </si>
  <si>
    <t>Результат хозяйственной деятельности организации по итогам 2023 года</t>
  </si>
  <si>
    <t>Фактические показатели за 2023 год</t>
  </si>
  <si>
    <t>Фактические показатели  2023 год</t>
  </si>
  <si>
    <t>Принято на 2024 год</t>
  </si>
  <si>
    <t>Количество условных единиц, относимых к активам организации на 2025-2027 годы</t>
  </si>
  <si>
    <t>ЗАПОЛНЯТЬ НЕОБХОДИМО ПО КАЖДОМУ МУНИЦИПАЛЬНОМУ ОБРАЗОВАНИЮ ОТДЕЛЬНО</t>
  </si>
  <si>
    <t>Форма 46-ТЭ за 2023 год</t>
  </si>
  <si>
    <t>Производственная программа в сфере горячего водоснабжения на 2025-2027 годы:</t>
  </si>
  <si>
    <r>
      <t xml:space="preserve">1.Размер амортизационных отчислений должен быть подтвержден  </t>
    </r>
    <r>
      <rPr>
        <b/>
        <sz val="12"/>
        <color indexed="10"/>
        <rFont val="Arial"/>
        <family val="2"/>
      </rPr>
      <t>пообъектной ведомостью начислений за 2023 год. Ведомость должна быть подготовлена по правилам, действующим до перехода на применение ФСБУ 6/2020 "Основные средства", с ОБЯЗАТЕЛЬНЫМ указанием амортизационной группы</t>
    </r>
    <r>
      <rPr>
        <sz val="12"/>
        <color indexed="10"/>
        <rFont val="Arial"/>
        <family val="2"/>
      </rPr>
      <t xml:space="preserve"> в соответствии с Классификацией основных средств, включаемых в амортизационные группы, утвержденной постановлением Правительства Российской Федерации от 01января 2002 г. № 1. 
2.Данное поле можно использовать для пояснений организации.</t>
    </r>
  </si>
  <si>
    <t>1.К тарифному регулированию на 2025-2027 годы представляется копия договора о воды (водоотведенния). 
2.Данное поле можно использовать для пояснений организации.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</si>
</sst>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_-* #,##0\ _F_-;\-* #,##0\ _F_-;_-* &quot;-&quot;\ _F_-;_-@_-"/>
    <numFmt numFmtId="180" formatCode="_-* #,##0.00\ _F_-;\-* #,##0.00\ _F_-;_-* &quot;-&quot;??\ _F_-;_-@_-"/>
    <numFmt numFmtId="181" formatCode="0.0%"/>
    <numFmt numFmtId="182" formatCode="0.000"/>
    <numFmt numFmtId="183" formatCode="0.0000"/>
    <numFmt numFmtId="184" formatCode="#,##0.000"/>
    <numFmt numFmtId="185" formatCode="#,##0.0"/>
    <numFmt numFmtId="186" formatCode="0.0"/>
    <numFmt numFmtId="187" formatCode="#,##0.0_ ;\-#,##0.0\ "/>
    <numFmt numFmtId="188" formatCode="#,##0_ ;\-#,##0\ "/>
    <numFmt numFmtId="189" formatCode="0.00000"/>
    <numFmt numFmtId="190" formatCode="0.000000"/>
    <numFmt numFmtId="191" formatCode="[$-FC19]d\ mmmm\ yyyy\ &quot;г.&quot;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%"/>
    <numFmt numFmtId="208" formatCode="0.00000%"/>
    <numFmt numFmtId="209" formatCode="0.000000%"/>
    <numFmt numFmtId="210" formatCode="#,##0.00000"/>
    <numFmt numFmtId="211" formatCode="#,##0.000000"/>
  </numFmts>
  <fonts count="17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2"/>
    </font>
    <font>
      <sz val="9"/>
      <color indexed="17"/>
      <name val="Arial"/>
      <family val="2"/>
    </font>
    <font>
      <u val="single"/>
      <sz val="10"/>
      <color indexed="12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Tahoma"/>
      <family val="2"/>
    </font>
    <font>
      <sz val="7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i/>
      <vertAlign val="superscript"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"/>
      <family val="2"/>
    </font>
    <font>
      <sz val="10"/>
      <color indexed="9"/>
      <name val="Times New Roman CYR"/>
      <family val="0"/>
    </font>
    <font>
      <b/>
      <sz val="14"/>
      <color indexed="9"/>
      <name val="Times New Roman Cyr"/>
      <family val="0"/>
    </font>
    <font>
      <b/>
      <sz val="13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8"/>
      <name val="Segoe U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15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34" fillId="3" borderId="0" applyNumberFormat="0" applyBorder="0" applyAlignment="0" applyProtection="0"/>
    <xf numFmtId="0" fontId="151" fillId="4" borderId="0" applyNumberFormat="0" applyBorder="0" applyAlignment="0" applyProtection="0"/>
    <xf numFmtId="0" fontId="34" fillId="5" borderId="0" applyNumberFormat="0" applyBorder="0" applyAlignment="0" applyProtection="0"/>
    <xf numFmtId="0" fontId="151" fillId="6" borderId="0" applyNumberFormat="0" applyBorder="0" applyAlignment="0" applyProtection="0"/>
    <xf numFmtId="0" fontId="34" fillId="7" borderId="0" applyNumberFormat="0" applyBorder="0" applyAlignment="0" applyProtection="0"/>
    <xf numFmtId="0" fontId="151" fillId="8" borderId="0" applyNumberFormat="0" applyBorder="0" applyAlignment="0" applyProtection="0"/>
    <xf numFmtId="0" fontId="34" fillId="9" borderId="0" applyNumberFormat="0" applyBorder="0" applyAlignment="0" applyProtection="0"/>
    <xf numFmtId="0" fontId="151" fillId="10" borderId="0" applyNumberFormat="0" applyBorder="0" applyAlignment="0" applyProtection="0"/>
    <xf numFmtId="0" fontId="34" fillId="11" borderId="0" applyNumberFormat="0" applyBorder="0" applyAlignment="0" applyProtection="0"/>
    <xf numFmtId="0" fontId="151" fillId="12" borderId="0" applyNumberFormat="0" applyBorder="0" applyAlignment="0" applyProtection="0"/>
    <xf numFmtId="0" fontId="34" fillId="13" borderId="0" applyNumberFormat="0" applyBorder="0" applyAlignment="0" applyProtection="0"/>
    <xf numFmtId="0" fontId="151" fillId="14" borderId="0" applyNumberFormat="0" applyBorder="0" applyAlignment="0" applyProtection="0"/>
    <xf numFmtId="0" fontId="34" fillId="15" borderId="0" applyNumberFormat="0" applyBorder="0" applyAlignment="0" applyProtection="0"/>
    <xf numFmtId="0" fontId="151" fillId="16" borderId="0" applyNumberFormat="0" applyBorder="0" applyAlignment="0" applyProtection="0"/>
    <xf numFmtId="0" fontId="34" fillId="17" borderId="0" applyNumberFormat="0" applyBorder="0" applyAlignment="0" applyProtection="0"/>
    <xf numFmtId="0" fontId="151" fillId="18" borderId="0" applyNumberFormat="0" applyBorder="0" applyAlignment="0" applyProtection="0"/>
    <xf numFmtId="0" fontId="34" fillId="19" borderId="0" applyNumberFormat="0" applyBorder="0" applyAlignment="0" applyProtection="0"/>
    <xf numFmtId="0" fontId="151" fillId="20" borderId="0" applyNumberFormat="0" applyBorder="0" applyAlignment="0" applyProtection="0"/>
    <xf numFmtId="0" fontId="34" fillId="9" borderId="0" applyNumberFormat="0" applyBorder="0" applyAlignment="0" applyProtection="0"/>
    <xf numFmtId="0" fontId="151" fillId="21" borderId="0" applyNumberFormat="0" applyBorder="0" applyAlignment="0" applyProtection="0"/>
    <xf numFmtId="0" fontId="34" fillId="15" borderId="0" applyNumberFormat="0" applyBorder="0" applyAlignment="0" applyProtection="0"/>
    <xf numFmtId="0" fontId="151" fillId="22" borderId="0" applyNumberFormat="0" applyBorder="0" applyAlignment="0" applyProtection="0"/>
    <xf numFmtId="0" fontId="34" fillId="23" borderId="0" applyNumberFormat="0" applyBorder="0" applyAlignment="0" applyProtection="0"/>
    <xf numFmtId="0" fontId="152" fillId="24" borderId="0" applyNumberFormat="0" applyBorder="0" applyAlignment="0" applyProtection="0"/>
    <xf numFmtId="0" fontId="35" fillId="25" borderId="0" applyNumberFormat="0" applyBorder="0" applyAlignment="0" applyProtection="0"/>
    <xf numFmtId="0" fontId="152" fillId="26" borderId="0" applyNumberFormat="0" applyBorder="0" applyAlignment="0" applyProtection="0"/>
    <xf numFmtId="0" fontId="35" fillId="17" borderId="0" applyNumberFormat="0" applyBorder="0" applyAlignment="0" applyProtection="0"/>
    <xf numFmtId="0" fontId="152" fillId="27" borderId="0" applyNumberFormat="0" applyBorder="0" applyAlignment="0" applyProtection="0"/>
    <xf numFmtId="0" fontId="35" fillId="19" borderId="0" applyNumberFormat="0" applyBorder="0" applyAlignment="0" applyProtection="0"/>
    <xf numFmtId="0" fontId="152" fillId="28" borderId="0" applyNumberFormat="0" applyBorder="0" applyAlignment="0" applyProtection="0"/>
    <xf numFmtId="0" fontId="35" fillId="29" borderId="0" applyNumberFormat="0" applyBorder="0" applyAlignment="0" applyProtection="0"/>
    <xf numFmtId="0" fontId="152" fillId="30" borderId="0" applyNumberFormat="0" applyBorder="0" applyAlignment="0" applyProtection="0"/>
    <xf numFmtId="0" fontId="35" fillId="31" borderId="0" applyNumberFormat="0" applyBorder="0" applyAlignment="0" applyProtection="0"/>
    <xf numFmtId="0" fontId="152" fillId="32" borderId="0" applyNumberFormat="0" applyBorder="0" applyAlignment="0" applyProtection="0"/>
    <xf numFmtId="0" fontId="35" fillId="33" borderId="0" applyNumberFormat="0" applyBorder="0" applyAlignment="0" applyProtection="0"/>
    <xf numFmtId="0" fontId="152" fillId="34" borderId="0" applyNumberFormat="0" applyBorder="0" applyAlignment="0" applyProtection="0"/>
    <xf numFmtId="0" fontId="35" fillId="35" borderId="0" applyNumberFormat="0" applyBorder="0" applyAlignment="0" applyProtection="0"/>
    <xf numFmtId="0" fontId="152" fillId="36" borderId="0" applyNumberFormat="0" applyBorder="0" applyAlignment="0" applyProtection="0"/>
    <xf numFmtId="0" fontId="35" fillId="37" borderId="0" applyNumberFormat="0" applyBorder="0" applyAlignment="0" applyProtection="0"/>
    <xf numFmtId="0" fontId="152" fillId="38" borderId="0" applyNumberFormat="0" applyBorder="0" applyAlignment="0" applyProtection="0"/>
    <xf numFmtId="0" fontId="35" fillId="39" borderId="0" applyNumberFormat="0" applyBorder="0" applyAlignment="0" applyProtection="0"/>
    <xf numFmtId="0" fontId="152" fillId="40" borderId="0" applyNumberFormat="0" applyBorder="0" applyAlignment="0" applyProtection="0"/>
    <xf numFmtId="0" fontId="35" fillId="29" borderId="0" applyNumberFormat="0" applyBorder="0" applyAlignment="0" applyProtection="0"/>
    <xf numFmtId="0" fontId="152" fillId="41" borderId="0" applyNumberFormat="0" applyBorder="0" applyAlignment="0" applyProtection="0"/>
    <xf numFmtId="0" fontId="35" fillId="31" borderId="0" applyNumberFormat="0" applyBorder="0" applyAlignment="0" applyProtection="0"/>
    <xf numFmtId="0" fontId="152" fillId="42" borderId="0" applyNumberFormat="0" applyBorder="0" applyAlignment="0" applyProtection="0"/>
    <xf numFmtId="0" fontId="35" fillId="43" borderId="0" applyNumberFormat="0" applyBorder="0" applyAlignment="0" applyProtection="0"/>
    <xf numFmtId="0" fontId="153" fillId="44" borderId="1" applyNumberFormat="0" applyAlignment="0" applyProtection="0"/>
    <xf numFmtId="0" fontId="36" fillId="13" borderId="2" applyNumberFormat="0" applyAlignment="0" applyProtection="0"/>
    <xf numFmtId="0" fontId="154" fillId="45" borderId="3" applyNumberFormat="0" applyAlignment="0" applyProtection="0"/>
    <xf numFmtId="0" fontId="37" fillId="46" borderId="4" applyNumberFormat="0" applyAlignment="0" applyProtection="0"/>
    <xf numFmtId="0" fontId="155" fillId="45" borderId="1" applyNumberFormat="0" applyAlignment="0" applyProtection="0"/>
    <xf numFmtId="0" fontId="38" fillId="46" borderId="2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5" applyNumberFormat="0" applyFill="0" applyAlignment="0" applyProtection="0"/>
    <xf numFmtId="0" fontId="39" fillId="0" borderId="6" applyNumberFormat="0" applyFill="0" applyAlignment="0" applyProtection="0"/>
    <xf numFmtId="0" fontId="157" fillId="0" borderId="7" applyNumberFormat="0" applyFill="0" applyAlignment="0" applyProtection="0"/>
    <xf numFmtId="0" fontId="40" fillId="0" borderId="8" applyNumberFormat="0" applyFill="0" applyAlignment="0" applyProtection="0"/>
    <xf numFmtId="0" fontId="158" fillId="0" borderId="9" applyNumberFormat="0" applyFill="0" applyAlignment="0" applyProtection="0"/>
    <xf numFmtId="0" fontId="41" fillId="0" borderId="10" applyNumberFormat="0" applyFill="0" applyAlignment="0" applyProtection="0"/>
    <xf numFmtId="0" fontId="1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9" fillId="0" borderId="11" applyNumberFormat="0" applyFill="0" applyAlignment="0" applyProtection="0"/>
    <xf numFmtId="0" fontId="42" fillId="0" borderId="12" applyNumberFormat="0" applyFill="0" applyAlignment="0" applyProtection="0"/>
    <xf numFmtId="0" fontId="160" fillId="47" borderId="13" applyNumberFormat="0" applyAlignment="0" applyProtection="0"/>
    <xf numFmtId="0" fontId="43" fillId="48" borderId="14" applyNumberFormat="0" applyAlignment="0" applyProtection="0"/>
    <xf numFmtId="0" fontId="1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2" fillId="49" borderId="0" applyNumberFormat="0" applyBorder="0" applyAlignment="0" applyProtection="0"/>
    <xf numFmtId="0" fontId="44" fillId="50" borderId="0" applyNumberFormat="0" applyBorder="0" applyAlignment="0" applyProtection="0"/>
    <xf numFmtId="49" fontId="57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163" fillId="0" borderId="0">
      <alignment/>
      <protection/>
    </xf>
    <xf numFmtId="0" fontId="0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4" fillId="0" borderId="0">
      <alignment/>
      <protection/>
    </xf>
    <xf numFmtId="0" fontId="151" fillId="0" borderId="0">
      <alignment/>
      <protection/>
    </xf>
    <xf numFmtId="0" fontId="15" fillId="0" borderId="0">
      <alignment/>
      <protection/>
    </xf>
    <xf numFmtId="0" fontId="15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51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165" fillId="51" borderId="0" applyNumberFormat="0" applyBorder="0" applyAlignment="0" applyProtection="0"/>
    <xf numFmtId="0" fontId="45" fillId="5" borderId="0" applyNumberFormat="0" applyBorder="0" applyAlignment="0" applyProtection="0"/>
    <xf numFmtId="0" fontId="1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4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7" fillId="0" borderId="17" applyNumberFormat="0" applyFill="0" applyAlignment="0" applyProtection="0"/>
    <xf numFmtId="0" fontId="47" fillId="0" borderId="18" applyNumberFormat="0" applyFill="0" applyAlignment="0" applyProtection="0"/>
    <xf numFmtId="0" fontId="1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69" fillId="54" borderId="0" applyNumberFormat="0" applyBorder="0" applyAlignment="0" applyProtection="0"/>
    <xf numFmtId="0" fontId="50" fillId="7" borderId="0" applyNumberFormat="0" applyBorder="0" applyAlignment="0" applyProtection="0"/>
    <xf numFmtId="0" fontId="32" fillId="0" borderId="0">
      <alignment/>
      <protection/>
    </xf>
  </cellStyleXfs>
  <cellXfs count="35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4" fillId="0" borderId="0" xfId="111" applyFont="1">
      <alignment/>
      <protection/>
    </xf>
    <xf numFmtId="0" fontId="24" fillId="0" borderId="0" xfId="111" applyFont="1" applyFill="1">
      <alignment/>
      <protection/>
    </xf>
    <xf numFmtId="0" fontId="25" fillId="0" borderId="0" xfId="111" applyFont="1">
      <alignment/>
      <protection/>
    </xf>
    <xf numFmtId="0" fontId="27" fillId="0" borderId="0" xfId="111" applyFont="1">
      <alignment/>
      <protection/>
    </xf>
    <xf numFmtId="0" fontId="24" fillId="0" borderId="0" xfId="111" applyFont="1" applyAlignment="1">
      <alignment horizontal="center" vertical="center"/>
      <protection/>
    </xf>
    <xf numFmtId="0" fontId="27" fillId="55" borderId="0" xfId="111" applyFont="1" applyFill="1" applyAlignment="1">
      <alignment horizontal="center" vertical="center"/>
      <protection/>
    </xf>
    <xf numFmtId="0" fontId="26" fillId="0" borderId="0" xfId="111" applyFont="1" applyAlignment="1">
      <alignment vertical="center"/>
      <protection/>
    </xf>
    <xf numFmtId="0" fontId="28" fillId="0" borderId="0" xfId="111" applyFont="1">
      <alignment/>
      <protection/>
    </xf>
    <xf numFmtId="0" fontId="18" fillId="0" borderId="0" xfId="103" applyFill="1">
      <alignment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6" fillId="0" borderId="0" xfId="111" applyFont="1" applyFill="1" applyAlignment="1">
      <alignment vertical="center"/>
      <protection/>
    </xf>
    <xf numFmtId="0" fontId="16" fillId="0" borderId="0" xfId="111" applyFont="1" applyBorder="1" applyAlignment="1" applyProtection="1">
      <alignment/>
      <protection locked="0"/>
    </xf>
    <xf numFmtId="0" fontId="16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 horizontal="center"/>
      <protection locked="0"/>
    </xf>
    <xf numFmtId="0" fontId="21" fillId="0" borderId="0" xfId="111" applyFont="1" applyAlignment="1" applyProtection="1">
      <alignment/>
      <protection locked="0"/>
    </xf>
    <xf numFmtId="0" fontId="21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/>
      <protection locked="0"/>
    </xf>
    <xf numFmtId="0" fontId="21" fillId="0" borderId="0" xfId="111" applyFont="1" applyBorder="1" applyProtection="1">
      <alignment/>
      <protection locked="0"/>
    </xf>
    <xf numFmtId="0" fontId="19" fillId="0" borderId="0" xfId="105" applyFont="1" applyFill="1" applyProtection="1">
      <alignment/>
      <protection/>
    </xf>
    <xf numFmtId="0" fontId="19" fillId="0" borderId="0" xfId="105" applyFont="1" applyFill="1" applyAlignment="1" applyProtection="1">
      <alignment horizontal="right"/>
      <protection/>
    </xf>
    <xf numFmtId="0" fontId="18" fillId="55" borderId="0" xfId="103" applyFill="1">
      <alignment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52" fillId="0" borderId="0" xfId="105" applyFont="1" applyFill="1" applyBorder="1" applyAlignment="1" applyProtection="1">
      <alignment horizontal="center"/>
      <protection/>
    </xf>
    <xf numFmtId="0" fontId="19" fillId="0" borderId="0" xfId="105" applyFont="1" applyFill="1" applyBorder="1" applyAlignment="1" applyProtection="1">
      <alignment horizontal="center" vertical="center" textRotation="90" wrapText="1"/>
      <protection/>
    </xf>
    <xf numFmtId="0" fontId="53" fillId="0" borderId="0" xfId="105" applyFont="1" applyFill="1" applyBorder="1" applyAlignment="1" applyProtection="1">
      <alignment horizontal="center"/>
      <protection/>
    </xf>
    <xf numFmtId="2" fontId="52" fillId="0" borderId="0" xfId="105" applyNumberFormat="1" applyFont="1" applyFill="1" applyBorder="1" applyProtection="1">
      <alignment/>
      <protection/>
    </xf>
    <xf numFmtId="2" fontId="18" fillId="0" borderId="0" xfId="105" applyNumberFormat="1" applyFont="1" applyFill="1" applyBorder="1" applyProtection="1">
      <alignment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5" fillId="56" borderId="0" xfId="111" applyFont="1" applyFill="1">
      <alignment/>
      <protection/>
    </xf>
    <xf numFmtId="0" fontId="24" fillId="56" borderId="0" xfId="111" applyFont="1" applyFill="1">
      <alignment/>
      <protection/>
    </xf>
    <xf numFmtId="0" fontId="27" fillId="56" borderId="0" xfId="111" applyFont="1" applyFill="1">
      <alignment/>
      <protection/>
    </xf>
    <xf numFmtId="0" fontId="24" fillId="56" borderId="0" xfId="111" applyFont="1" applyFill="1" applyAlignment="1">
      <alignment horizontal="center" vertical="center"/>
      <protection/>
    </xf>
    <xf numFmtId="0" fontId="27" fillId="56" borderId="0" xfId="111" applyFont="1" applyFill="1" applyAlignment="1">
      <alignment horizontal="center" vertical="center"/>
      <protection/>
    </xf>
    <xf numFmtId="0" fontId="26" fillId="56" borderId="0" xfId="111" applyFont="1" applyFill="1" applyAlignment="1">
      <alignment vertical="center"/>
      <protection/>
    </xf>
    <xf numFmtId="0" fontId="28" fillId="56" borderId="0" xfId="111" applyFont="1" applyFill="1">
      <alignment/>
      <protection/>
    </xf>
    <xf numFmtId="0" fontId="16" fillId="56" borderId="0" xfId="111" applyFont="1" applyFill="1" applyBorder="1" applyAlignment="1" applyProtection="1">
      <alignment/>
      <protection locked="0"/>
    </xf>
    <xf numFmtId="0" fontId="21" fillId="56" borderId="0" xfId="111" applyFont="1" applyFill="1" applyBorder="1" applyAlignment="1" applyProtection="1">
      <alignment horizontal="center"/>
      <protection locked="0"/>
    </xf>
    <xf numFmtId="0" fontId="21" fillId="56" borderId="0" xfId="11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23" fillId="0" borderId="0" xfId="0" applyFont="1" applyAlignment="1">
      <alignment/>
    </xf>
    <xf numFmtId="0" fontId="18" fillId="0" borderId="0" xfId="92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8" fillId="7" borderId="19" xfId="107" applyFont="1" applyFill="1" applyBorder="1" applyAlignment="1" applyProtection="1">
      <alignment horizontal="left"/>
      <protection/>
    </xf>
    <xf numFmtId="0" fontId="7" fillId="0" borderId="20" xfId="107" applyFont="1" applyBorder="1" applyAlignment="1" applyProtection="1">
      <alignment horizontal="center"/>
      <protection locked="0"/>
    </xf>
    <xf numFmtId="0" fontId="7" fillId="7" borderId="19" xfId="107" applyFont="1" applyFill="1" applyBorder="1" applyAlignment="1" applyProtection="1">
      <alignment horizontal="left" indent="3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wrapText="1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0" fontId="7" fillId="7" borderId="19" xfId="107" applyFont="1" applyFill="1" applyBorder="1" applyProtection="1">
      <alignment/>
      <protection/>
    </xf>
    <xf numFmtId="0" fontId="7" fillId="7" borderId="19" xfId="107" applyFont="1" applyFill="1" applyBorder="1" applyProtection="1">
      <alignment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21" xfId="107" applyFont="1" applyFill="1" applyBorder="1" applyAlignment="1" applyProtection="1">
      <alignment horizontal="center" wrapText="1"/>
      <protection/>
    </xf>
    <xf numFmtId="0" fontId="7" fillId="7" borderId="19" xfId="107" applyFont="1" applyFill="1" applyBorder="1" applyAlignment="1" applyProtection="1">
      <alignment/>
      <protection/>
    </xf>
    <xf numFmtId="4" fontId="16" fillId="7" borderId="22" xfId="107" applyNumberFormat="1" applyFont="1" applyFill="1" applyBorder="1" applyAlignment="1" applyProtection="1">
      <alignment horizontal="center"/>
      <protection/>
    </xf>
    <xf numFmtId="4" fontId="16" fillId="7" borderId="23" xfId="107" applyNumberFormat="1" applyFont="1" applyFill="1" applyBorder="1" applyAlignment="1" applyProtection="1">
      <alignment horizontal="center"/>
      <protection/>
    </xf>
    <xf numFmtId="4" fontId="62" fillId="7" borderId="24" xfId="107" applyNumberFormat="1" applyFont="1" applyFill="1" applyBorder="1" applyAlignment="1" applyProtection="1">
      <alignment horizontal="left"/>
      <protection/>
    </xf>
    <xf numFmtId="4" fontId="16" fillId="7" borderId="25" xfId="107" applyNumberFormat="1" applyFont="1" applyFill="1" applyBorder="1" applyAlignment="1" applyProtection="1">
      <alignment horizontal="center"/>
      <protection/>
    </xf>
    <xf numFmtId="4" fontId="16" fillId="0" borderId="26" xfId="107" applyNumberFormat="1" applyFont="1" applyBorder="1" applyAlignment="1" applyProtection="1">
      <alignment horizontal="center"/>
      <protection locked="0"/>
    </xf>
    <xf numFmtId="4" fontId="62" fillId="0" borderId="27" xfId="107" applyNumberFormat="1" applyFont="1" applyFill="1" applyBorder="1" applyProtection="1">
      <alignment/>
      <protection locked="0"/>
    </xf>
    <xf numFmtId="4" fontId="16" fillId="7" borderId="28" xfId="107" applyNumberFormat="1" applyFont="1" applyFill="1" applyBorder="1" applyAlignment="1" applyProtection="1">
      <alignment horizontal="center"/>
      <protection/>
    </xf>
    <xf numFmtId="4" fontId="16" fillId="0" borderId="29" xfId="107" applyNumberFormat="1" applyFont="1" applyBorder="1" applyAlignment="1" applyProtection="1">
      <alignment horizontal="center"/>
      <protection locked="0"/>
    </xf>
    <xf numFmtId="4" fontId="62" fillId="0" borderId="30" xfId="107" applyNumberFormat="1" applyFont="1" applyFill="1" applyBorder="1" applyProtection="1">
      <alignment/>
      <protection locked="0"/>
    </xf>
    <xf numFmtId="0" fontId="16" fillId="7" borderId="0" xfId="107" applyFont="1" applyFill="1" applyBorder="1" applyAlignment="1" applyProtection="1">
      <alignment horizontal="center"/>
      <protection/>
    </xf>
    <xf numFmtId="14" fontId="16" fillId="7" borderId="0" xfId="107" applyNumberFormat="1" applyFont="1" applyFill="1" applyBorder="1" applyAlignment="1" applyProtection="1">
      <alignment horizontal="center"/>
      <protection/>
    </xf>
    <xf numFmtId="0" fontId="62" fillId="7" borderId="21" xfId="107" applyFont="1" applyFill="1" applyBorder="1" applyProtection="1">
      <alignment/>
      <protection/>
    </xf>
    <xf numFmtId="0" fontId="16" fillId="0" borderId="31" xfId="107" applyFont="1" applyFill="1" applyBorder="1" applyAlignment="1" applyProtection="1">
      <alignment horizontal="center"/>
      <protection locked="0"/>
    </xf>
    <xf numFmtId="0" fontId="7" fillId="7" borderId="0" xfId="107" applyFont="1" applyFill="1" applyBorder="1" applyAlignment="1" applyProtection="1">
      <alignment horizontal="center"/>
      <protection/>
    </xf>
    <xf numFmtId="14" fontId="7" fillId="7" borderId="0" xfId="107" applyNumberFormat="1" applyFont="1" applyFill="1" applyBorder="1" applyAlignment="1" applyProtection="1">
      <alignment horizontal="center"/>
      <protection/>
    </xf>
    <xf numFmtId="0" fontId="7" fillId="7" borderId="21" xfId="107" applyFont="1" applyFill="1" applyBorder="1" applyProtection="1">
      <alignment/>
      <protection/>
    </xf>
    <xf numFmtId="0" fontId="16" fillId="7" borderId="0" xfId="107" applyFont="1" applyFill="1" applyBorder="1" applyAlignment="1" applyProtection="1">
      <alignment horizontal="center" wrapText="1"/>
      <protection/>
    </xf>
    <xf numFmtId="0" fontId="16" fillId="7" borderId="21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0" borderId="32" xfId="107" applyFont="1" applyFill="1" applyBorder="1" applyAlignment="1" applyProtection="1">
      <alignment horizontal="center"/>
      <protection locked="0"/>
    </xf>
    <xf numFmtId="0" fontId="7" fillId="0" borderId="33" xfId="107" applyFont="1" applyBorder="1" applyAlignment="1" applyProtection="1">
      <alignment horizontal="center"/>
      <protection locked="0"/>
    </xf>
    <xf numFmtId="0" fontId="7" fillId="0" borderId="31" xfId="107" applyFont="1" applyBorder="1" applyAlignment="1" applyProtection="1">
      <alignment horizontal="center"/>
      <protection locked="0"/>
    </xf>
    <xf numFmtId="0" fontId="7" fillId="0" borderId="31" xfId="107" applyFont="1" applyFill="1" applyBorder="1" applyAlignment="1" applyProtection="1">
      <alignment horizontal="center"/>
      <protection locked="0"/>
    </xf>
    <xf numFmtId="0" fontId="7" fillId="0" borderId="34" xfId="107" applyFont="1" applyBorder="1" applyAlignment="1" applyProtection="1">
      <alignment horizontal="center"/>
      <protection locked="0"/>
    </xf>
    <xf numFmtId="0" fontId="8" fillId="7" borderId="19" xfId="107" applyFont="1" applyFill="1" applyBorder="1" applyAlignment="1" applyProtection="1">
      <alignment vertical="top"/>
      <protection/>
    </xf>
    <xf numFmtId="0" fontId="5" fillId="7" borderId="19" xfId="107" applyFont="1" applyFill="1" applyBorder="1" applyAlignment="1" applyProtection="1">
      <alignment horizontal="left" vertical="top" wrapText="1"/>
      <protection/>
    </xf>
    <xf numFmtId="0" fontId="63" fillId="7" borderId="0" xfId="107" applyFont="1" applyFill="1" applyBorder="1" applyAlignment="1" applyProtection="1">
      <alignment horizontal="center" vertical="center" wrapText="1"/>
      <protection/>
    </xf>
    <xf numFmtId="0" fontId="63" fillId="7" borderId="21" xfId="107" applyFont="1" applyFill="1" applyBorder="1" applyAlignment="1" applyProtection="1">
      <alignment horizontal="center" vertical="center" wrapText="1"/>
      <protection/>
    </xf>
    <xf numFmtId="0" fontId="17" fillId="7" borderId="19" xfId="107" applyFont="1" applyFill="1" applyBorder="1" applyAlignment="1" applyProtection="1">
      <alignment wrapText="1"/>
      <protection/>
    </xf>
    <xf numFmtId="0" fontId="16" fillId="0" borderId="35" xfId="107" applyFont="1" applyBorder="1" applyAlignment="1" applyProtection="1">
      <alignment vertical="center" wrapText="1"/>
      <protection locked="0"/>
    </xf>
    <xf numFmtId="0" fontId="16" fillId="0" borderId="36" xfId="107" applyFont="1" applyBorder="1" applyAlignment="1" applyProtection="1">
      <alignment vertical="center" wrapText="1"/>
      <protection locked="0"/>
    </xf>
    <xf numFmtId="0" fontId="16" fillId="0" borderId="37" xfId="107" applyFont="1" applyBorder="1" applyAlignment="1" applyProtection="1">
      <alignment vertical="center" wrapText="1"/>
      <protection locked="0"/>
    </xf>
    <xf numFmtId="0" fontId="8" fillId="56" borderId="19" xfId="107" applyFont="1" applyFill="1" applyBorder="1" applyAlignment="1" applyProtection="1">
      <alignment horizontal="left" indent="3"/>
      <protection locked="0"/>
    </xf>
    <xf numFmtId="0" fontId="8" fillId="56" borderId="0" xfId="107" applyFont="1" applyFill="1" applyBorder="1" applyAlignment="1" applyProtection="1">
      <alignment horizontal="center"/>
      <protection locked="0"/>
    </xf>
    <xf numFmtId="0" fontId="7" fillId="56" borderId="0" xfId="107" applyFont="1" applyFill="1" applyBorder="1" applyProtection="1">
      <alignment/>
      <protection locked="0"/>
    </xf>
    <xf numFmtId="0" fontId="7" fillId="56" borderId="0" xfId="107" applyFont="1" applyFill="1" applyBorder="1" applyAlignment="1" applyProtection="1">
      <alignment horizontal="center"/>
      <protection locked="0"/>
    </xf>
    <xf numFmtId="0" fontId="7" fillId="56" borderId="21" xfId="107" applyFont="1" applyFill="1" applyBorder="1" applyAlignment="1" applyProtection="1">
      <alignment horizontal="center"/>
      <protection locked="0"/>
    </xf>
    <xf numFmtId="0" fontId="7" fillId="0" borderId="19" xfId="107" applyFont="1" applyBorder="1" applyAlignment="1" applyProtection="1">
      <alignment horizontal="left" indent="9"/>
      <protection/>
    </xf>
    <xf numFmtId="0" fontId="65" fillId="0" borderId="38" xfId="107" applyFont="1" applyBorder="1" applyAlignment="1" applyProtection="1">
      <alignment horizontal="left" indent="3"/>
      <protection locked="0"/>
    </xf>
    <xf numFmtId="0" fontId="7" fillId="0" borderId="39" xfId="107" applyFont="1" applyBorder="1" applyAlignment="1" applyProtection="1">
      <alignment/>
      <protection locked="0"/>
    </xf>
    <xf numFmtId="0" fontId="7" fillId="0" borderId="39" xfId="107" applyFont="1" applyBorder="1" applyAlignment="1" applyProtection="1">
      <alignment/>
      <protection/>
    </xf>
    <xf numFmtId="0" fontId="7" fillId="0" borderId="40" xfId="107" applyFont="1" applyBorder="1" applyAlignment="1" applyProtection="1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66" fillId="0" borderId="0" xfId="107" applyFont="1" applyFill="1" applyProtection="1">
      <alignment/>
      <protection/>
    </xf>
    <xf numFmtId="0" fontId="7" fillId="0" borderId="0" xfId="107" applyFont="1" applyFill="1" applyProtection="1">
      <alignment/>
      <protection/>
    </xf>
    <xf numFmtId="0" fontId="7" fillId="0" borderId="0" xfId="109" applyFont="1">
      <alignment/>
      <protection/>
    </xf>
    <xf numFmtId="0" fontId="7" fillId="0" borderId="0" xfId="109" applyFont="1" applyAlignment="1">
      <alignment horizontal="center"/>
      <protection/>
    </xf>
    <xf numFmtId="0" fontId="17" fillId="0" borderId="0" xfId="109" applyFont="1" applyBorder="1" applyAlignment="1">
      <alignment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29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45" xfId="109" applyFont="1" applyBorder="1" applyAlignment="1">
      <alignment horizontal="center" vertical="center" wrapText="1"/>
      <protection/>
    </xf>
    <xf numFmtId="2" fontId="7" fillId="0" borderId="45" xfId="109" applyNumberFormat="1" applyFont="1" applyBorder="1" applyAlignment="1">
      <alignment horizontal="center" vertical="center" wrapText="1"/>
      <protection/>
    </xf>
    <xf numFmtId="0" fontId="7" fillId="0" borderId="46" xfId="109" applyFont="1" applyBorder="1" applyAlignment="1">
      <alignment horizontal="center" vertical="center" wrapText="1"/>
      <protection/>
    </xf>
    <xf numFmtId="0" fontId="7" fillId="0" borderId="47" xfId="109" applyFont="1" applyBorder="1" applyAlignment="1">
      <alignment horizontal="center" vertical="center" wrapText="1"/>
      <protection/>
    </xf>
    <xf numFmtId="0" fontId="7" fillId="0" borderId="48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horizontal="center" vertical="center" wrapText="1"/>
      <protection/>
    </xf>
    <xf numFmtId="0" fontId="17" fillId="0" borderId="46" xfId="109" applyFont="1" applyFill="1" applyBorder="1" applyAlignment="1">
      <alignment vertical="center" wrapText="1"/>
      <protection/>
    </xf>
    <xf numFmtId="0" fontId="68" fillId="0" borderId="47" xfId="109" applyFont="1" applyFill="1" applyBorder="1" applyAlignment="1">
      <alignment vertical="center" wrapText="1"/>
      <protection/>
    </xf>
    <xf numFmtId="0" fontId="17" fillId="0" borderId="47" xfId="109" applyFont="1" applyBorder="1" applyAlignment="1">
      <alignment vertical="center" wrapText="1"/>
      <protection/>
    </xf>
    <xf numFmtId="0" fontId="69" fillId="0" borderId="48" xfId="109" applyFont="1" applyBorder="1" applyAlignment="1">
      <alignment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vertical="center" wrapText="1"/>
      <protection/>
    </xf>
    <xf numFmtId="0" fontId="17" fillId="0" borderId="26" xfId="109" applyFont="1" applyFill="1" applyBorder="1" applyAlignment="1">
      <alignment vertical="center" wrapText="1"/>
      <protection/>
    </xf>
    <xf numFmtId="0" fontId="17" fillId="0" borderId="26" xfId="109" applyFont="1" applyBorder="1" applyAlignment="1">
      <alignment vertical="center" wrapText="1"/>
      <protection/>
    </xf>
    <xf numFmtId="0" fontId="17" fillId="0" borderId="51" xfId="109" applyFont="1" applyBorder="1" applyAlignment="1">
      <alignment vertical="center" wrapText="1"/>
      <protection/>
    </xf>
    <xf numFmtId="0" fontId="7" fillId="0" borderId="52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26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horizontal="center" vertical="center" wrapText="1"/>
      <protection/>
    </xf>
    <xf numFmtId="2" fontId="17" fillId="0" borderId="56" xfId="109" applyNumberFormat="1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vertical="center" wrapText="1"/>
      <protection/>
    </xf>
    <xf numFmtId="0" fontId="17" fillId="0" borderId="29" xfId="109" applyFont="1" applyFill="1" applyBorder="1" applyAlignment="1">
      <alignment vertical="center" wrapText="1"/>
      <protection/>
    </xf>
    <xf numFmtId="0" fontId="17" fillId="0" borderId="29" xfId="109" applyFont="1" applyBorder="1" applyAlignment="1">
      <alignment vertical="center" wrapText="1"/>
      <protection/>
    </xf>
    <xf numFmtId="0" fontId="17" fillId="0" borderId="42" xfId="109" applyFont="1" applyBorder="1" applyAlignment="1">
      <alignment vertical="center" wrapText="1"/>
      <protection/>
    </xf>
    <xf numFmtId="0" fontId="63" fillId="0" borderId="0" xfId="109" applyFont="1">
      <alignment/>
      <protection/>
    </xf>
    <xf numFmtId="0" fontId="17" fillId="0" borderId="58" xfId="109" applyFont="1" applyBorder="1" applyAlignment="1">
      <alignment horizontal="center" vertical="center" wrapText="1"/>
      <protection/>
    </xf>
    <xf numFmtId="0" fontId="70" fillId="0" borderId="59" xfId="109" applyFont="1" applyBorder="1" applyAlignment="1">
      <alignment horizontal="center" vertical="center" wrapText="1"/>
      <protection/>
    </xf>
    <xf numFmtId="0" fontId="17" fillId="0" borderId="60" xfId="109" applyFont="1" applyBorder="1" applyAlignment="1">
      <alignment horizontal="center" vertical="center" wrapText="1"/>
      <protection/>
    </xf>
    <xf numFmtId="0" fontId="70" fillId="0" borderId="29" xfId="109" applyFont="1" applyBorder="1" applyAlignment="1">
      <alignment horizontal="center" vertical="center" wrapText="1"/>
      <protection/>
    </xf>
    <xf numFmtId="0" fontId="17" fillId="0" borderId="0" xfId="109" applyFont="1" applyBorder="1" applyAlignment="1">
      <alignment horizontal="center" vertical="center" wrapText="1"/>
      <protection/>
    </xf>
    <xf numFmtId="0" fontId="68" fillId="0" borderId="0" xfId="109" applyFont="1" applyBorder="1" applyAlignment="1">
      <alignment horizontal="center" vertical="center" wrapText="1"/>
      <protection/>
    </xf>
    <xf numFmtId="0" fontId="69" fillId="0" borderId="0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vertical="center" wrapText="1"/>
      <protection/>
    </xf>
    <xf numFmtId="0" fontId="7" fillId="0" borderId="22" xfId="109" applyFont="1" applyBorder="1" applyAlignment="1">
      <alignment vertical="center" wrapText="1"/>
      <protection/>
    </xf>
    <xf numFmtId="0" fontId="7" fillId="0" borderId="62" xfId="109" applyFont="1" applyBorder="1" applyAlignment="1">
      <alignment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23" xfId="109" applyFont="1" applyBorder="1" applyAlignment="1">
      <alignment horizontal="center" vertical="center" wrapText="1"/>
      <protection/>
    </xf>
    <xf numFmtId="0" fontId="7" fillId="0" borderId="47" xfId="109" applyFont="1" applyBorder="1">
      <alignment/>
      <protection/>
    </xf>
    <xf numFmtId="0" fontId="7" fillId="0" borderId="58" xfId="109" applyFont="1" applyBorder="1">
      <alignment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vertical="center" wrapText="1"/>
      <protection/>
    </xf>
    <xf numFmtId="0" fontId="7" fillId="0" borderId="46" xfId="109" applyFont="1" applyBorder="1" applyAlignment="1">
      <alignment vertical="center" wrapText="1"/>
      <protection/>
    </xf>
    <xf numFmtId="0" fontId="7" fillId="0" borderId="63" xfId="109" applyFont="1" applyBorder="1" applyAlignment="1">
      <alignment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26" xfId="109" applyFont="1" applyBorder="1">
      <alignment/>
      <protection/>
    </xf>
    <xf numFmtId="0" fontId="7" fillId="0" borderId="50" xfId="109" applyFont="1" applyBorder="1">
      <alignment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vertical="center" wrapText="1"/>
      <protection/>
    </xf>
    <xf numFmtId="0" fontId="7" fillId="0" borderId="25" xfId="109" applyFont="1" applyBorder="1" applyAlignment="1">
      <alignment vertical="center" wrapText="1"/>
      <protection/>
    </xf>
    <xf numFmtId="0" fontId="7" fillId="0" borderId="64" xfId="109" applyFont="1" applyBorder="1" applyAlignment="1">
      <alignment vertical="center" wrapText="1"/>
      <protection/>
    </xf>
    <xf numFmtId="0" fontId="17" fillId="0" borderId="26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vertical="center" wrapText="1"/>
      <protection/>
    </xf>
    <xf numFmtId="0" fontId="7" fillId="0" borderId="28" xfId="109" applyFont="1" applyBorder="1" applyAlignment="1">
      <alignment vertical="center" wrapText="1"/>
      <protection/>
    </xf>
    <xf numFmtId="0" fontId="7" fillId="0" borderId="65" xfId="109" applyFont="1" applyBorder="1" applyAlignment="1">
      <alignment vertical="center" wrapText="1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29" xfId="109" applyFont="1" applyBorder="1">
      <alignment/>
      <protection/>
    </xf>
    <xf numFmtId="0" fontId="7" fillId="0" borderId="57" xfId="109" applyFont="1" applyBorder="1">
      <alignment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/>
      <protection/>
    </xf>
    <xf numFmtId="0" fontId="63" fillId="0" borderId="0" xfId="109" applyFont="1" applyAlignment="1">
      <alignment horizontal="center"/>
      <protection/>
    </xf>
    <xf numFmtId="0" fontId="17" fillId="0" borderId="25" xfId="109" applyFont="1" applyBorder="1" applyAlignment="1">
      <alignment horizontal="left" vertical="center" wrapText="1"/>
      <protection/>
    </xf>
    <xf numFmtId="0" fontId="7" fillId="0" borderId="26" xfId="109" applyFont="1" applyBorder="1" applyAlignment="1">
      <alignment vertical="center" wrapText="1"/>
      <protection/>
    </xf>
    <xf numFmtId="0" fontId="17" fillId="0" borderId="28" xfId="109" applyFont="1" applyBorder="1" applyAlignment="1">
      <alignment horizontal="left" vertical="center" wrapText="1"/>
      <protection/>
    </xf>
    <xf numFmtId="0" fontId="7" fillId="0" borderId="29" xfId="109" applyFont="1" applyBorder="1" applyAlignment="1">
      <alignment vertical="center" wrapText="1"/>
      <protection/>
    </xf>
    <xf numFmtId="0" fontId="7" fillId="0" borderId="0" xfId="109" applyFont="1" applyAlignment="1">
      <alignment/>
      <protection/>
    </xf>
    <xf numFmtId="0" fontId="17" fillId="0" borderId="0" xfId="109" applyFont="1" applyBorder="1" applyAlignment="1">
      <alignment horizontal="left"/>
      <protection/>
    </xf>
    <xf numFmtId="0" fontId="7" fillId="0" borderId="0" xfId="109" applyFont="1" applyBorder="1" applyAlignment="1">
      <alignment horizontal="center"/>
      <protection/>
    </xf>
    <xf numFmtId="0" fontId="63" fillId="0" borderId="0" xfId="109" applyFont="1" applyAlignment="1">
      <alignment/>
      <protection/>
    </xf>
    <xf numFmtId="0" fontId="17" fillId="0" borderId="0" xfId="109" applyFont="1" applyBorder="1" applyAlignment="1">
      <alignment horizontal="right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16" fillId="0" borderId="0" xfId="106" applyFont="1">
      <alignment/>
      <protection/>
    </xf>
    <xf numFmtId="0" fontId="63" fillId="0" borderId="25" xfId="106" applyFont="1" applyBorder="1" applyAlignment="1">
      <alignment vertical="top" wrapText="1"/>
      <protection/>
    </xf>
    <xf numFmtId="0" fontId="63" fillId="0" borderId="64" xfId="106" applyFont="1" applyBorder="1" applyAlignment="1">
      <alignment vertical="top" wrapText="1"/>
      <protection/>
    </xf>
    <xf numFmtId="0" fontId="63" fillId="0" borderId="26" xfId="106" applyFont="1" applyBorder="1" applyAlignment="1">
      <alignment vertical="top" wrapText="1"/>
      <protection/>
    </xf>
    <xf numFmtId="0" fontId="63" fillId="0" borderId="51" xfId="106" applyFont="1" applyBorder="1" applyAlignment="1">
      <alignment vertical="top" wrapText="1"/>
      <protection/>
    </xf>
    <xf numFmtId="0" fontId="63" fillId="0" borderId="0" xfId="106" applyFont="1">
      <alignment/>
      <protection/>
    </xf>
    <xf numFmtId="0" fontId="63" fillId="0" borderId="59" xfId="106" applyFont="1" applyBorder="1" applyAlignment="1">
      <alignment vertical="top" wrapText="1"/>
      <protection/>
    </xf>
    <xf numFmtId="0" fontId="63" fillId="0" borderId="66" xfId="106" applyFont="1" applyBorder="1" applyAlignment="1">
      <alignment vertical="top" wrapText="1"/>
      <protection/>
    </xf>
    <xf numFmtId="0" fontId="63" fillId="0" borderId="67" xfId="106" applyFont="1" applyBorder="1" applyAlignment="1">
      <alignment vertical="top" wrapText="1"/>
      <protection/>
    </xf>
    <xf numFmtId="0" fontId="63" fillId="0" borderId="68" xfId="106" applyFont="1" applyBorder="1" applyAlignment="1">
      <alignment vertical="top" wrapText="1"/>
      <protection/>
    </xf>
    <xf numFmtId="0" fontId="68" fillId="55" borderId="35" xfId="106" applyFont="1" applyFill="1" applyBorder="1" applyAlignment="1">
      <alignment wrapText="1"/>
      <protection/>
    </xf>
    <xf numFmtId="0" fontId="68" fillId="55" borderId="69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horizontal="center" wrapText="1"/>
      <protection/>
    </xf>
    <xf numFmtId="0" fontId="68" fillId="55" borderId="70" xfId="106" applyFont="1" applyFill="1" applyBorder="1" applyAlignment="1">
      <alignment horizontal="center" wrapText="1"/>
      <protection/>
    </xf>
    <xf numFmtId="0" fontId="68" fillId="0" borderId="0" xfId="106" applyFont="1" applyAlignment="1">
      <alignment/>
      <protection/>
    </xf>
    <xf numFmtId="0" fontId="68" fillId="55" borderId="35" xfId="106" applyFont="1" applyFill="1" applyBorder="1" applyAlignment="1">
      <alignment vertical="top" wrapText="1"/>
      <protection/>
    </xf>
    <xf numFmtId="0" fontId="68" fillId="55" borderId="69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horizontal="center" vertical="top" wrapText="1"/>
      <protection/>
    </xf>
    <xf numFmtId="0" fontId="68" fillId="55" borderId="70" xfId="106" applyFont="1" applyFill="1" applyBorder="1" applyAlignment="1">
      <alignment horizontal="center" vertical="top" wrapText="1"/>
      <protection/>
    </xf>
    <xf numFmtId="0" fontId="68" fillId="0" borderId="0" xfId="106" applyFont="1">
      <alignment/>
      <protection/>
    </xf>
    <xf numFmtId="0" fontId="68" fillId="0" borderId="0" xfId="106" applyFont="1" applyFill="1" applyBorder="1" applyAlignment="1">
      <alignment vertical="top" wrapText="1"/>
      <protection/>
    </xf>
    <xf numFmtId="0" fontId="68" fillId="0" borderId="0" xfId="106" applyFont="1" applyFill="1" applyBorder="1" applyAlignment="1">
      <alignment horizontal="center" vertical="top" wrapText="1"/>
      <protection/>
    </xf>
    <xf numFmtId="0" fontId="68" fillId="0" borderId="0" xfId="106" applyFont="1" applyFill="1">
      <alignment/>
      <protection/>
    </xf>
    <xf numFmtId="0" fontId="7" fillId="0" borderId="0" xfId="106" applyFont="1">
      <alignment/>
      <protection/>
    </xf>
    <xf numFmtId="0" fontId="16" fillId="0" borderId="0" xfId="106" applyFont="1" applyBorder="1">
      <alignment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7" fillId="56" borderId="0" xfId="111" applyFont="1" applyFill="1" applyAlignment="1">
      <alignment vertical="center"/>
      <protection/>
    </xf>
    <xf numFmtId="0" fontId="27" fillId="55" borderId="0" xfId="111" applyFont="1" applyFill="1" applyAlignment="1">
      <alignment vertical="center"/>
      <protection/>
    </xf>
    <xf numFmtId="0" fontId="10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4" fontId="76" fillId="56" borderId="71" xfId="0" applyNumberFormat="1" applyFont="1" applyFill="1" applyBorder="1" applyAlignment="1">
      <alignment horizontal="center" vertical="top"/>
    </xf>
    <xf numFmtId="4" fontId="76" fillId="56" borderId="72" xfId="0" applyNumberFormat="1" applyFont="1" applyFill="1" applyBorder="1" applyAlignment="1">
      <alignment horizontal="center" vertical="top"/>
    </xf>
    <xf numFmtId="4" fontId="76" fillId="7" borderId="22" xfId="0" applyNumberFormat="1" applyFont="1" applyFill="1" applyBorder="1" applyAlignment="1">
      <alignment horizontal="center" vertical="top"/>
    </xf>
    <xf numFmtId="4" fontId="76" fillId="56" borderId="23" xfId="0" applyNumberFormat="1" applyFont="1" applyFill="1" applyBorder="1" applyAlignment="1">
      <alignment horizontal="center" vertical="top"/>
    </xf>
    <xf numFmtId="4" fontId="76" fillId="56" borderId="73" xfId="0" applyNumberFormat="1" applyFont="1" applyFill="1" applyBorder="1" applyAlignment="1">
      <alignment horizontal="center" vertical="top"/>
    </xf>
    <xf numFmtId="4" fontId="76" fillId="7" borderId="62" xfId="0" applyNumberFormat="1" applyFont="1" applyFill="1" applyBorder="1" applyAlignment="1">
      <alignment horizontal="center" vertical="top"/>
    </xf>
    <xf numFmtId="4" fontId="76" fillId="56" borderId="43" xfId="0" applyNumberFormat="1" applyFont="1" applyFill="1" applyBorder="1" applyAlignment="1">
      <alignment horizontal="center" vertical="top"/>
    </xf>
    <xf numFmtId="4" fontId="76" fillId="50" borderId="61" xfId="0" applyNumberFormat="1" applyFont="1" applyFill="1" applyBorder="1" applyAlignment="1">
      <alignment horizontal="center" vertical="top"/>
    </xf>
    <xf numFmtId="4" fontId="76" fillId="0" borderId="23" xfId="0" applyNumberFormat="1" applyFont="1" applyBorder="1" applyAlignment="1">
      <alignment horizontal="center" vertical="top"/>
    </xf>
    <xf numFmtId="4" fontId="76" fillId="0" borderId="43" xfId="0" applyNumberFormat="1" applyFont="1" applyBorder="1" applyAlignment="1">
      <alignment horizontal="center" vertical="top"/>
    </xf>
    <xf numFmtId="4" fontId="76" fillId="0" borderId="71" xfId="0" applyNumberFormat="1" applyFont="1" applyBorder="1" applyAlignment="1">
      <alignment horizontal="center" vertical="top"/>
    </xf>
    <xf numFmtId="4" fontId="76" fillId="0" borderId="72" xfId="0" applyNumberFormat="1" applyFont="1" applyBorder="1" applyAlignment="1">
      <alignment horizontal="center" vertical="top"/>
    </xf>
    <xf numFmtId="4" fontId="76" fillId="11" borderId="22" xfId="0" applyNumberFormat="1" applyFont="1" applyFill="1" applyBorder="1" applyAlignment="1">
      <alignment horizontal="center" vertical="top"/>
    </xf>
    <xf numFmtId="4" fontId="76" fillId="0" borderId="73" xfId="0" applyNumberFormat="1" applyFont="1" applyBorder="1" applyAlignment="1">
      <alignment horizontal="center" vertical="top"/>
    </xf>
    <xf numFmtId="4" fontId="76" fillId="56" borderId="53" xfId="0" applyNumberFormat="1" applyFont="1" applyFill="1" applyBorder="1" applyAlignment="1">
      <alignment horizontal="center" vertical="top"/>
    </xf>
    <xf numFmtId="4" fontId="76" fillId="56" borderId="52" xfId="0" applyNumberFormat="1" applyFont="1" applyFill="1" applyBorder="1" applyAlignment="1">
      <alignment horizontal="center" vertical="top"/>
    </xf>
    <xf numFmtId="4" fontId="76" fillId="7" borderId="25" xfId="0" applyNumberFormat="1" applyFont="1" applyFill="1" applyBorder="1" applyAlignment="1">
      <alignment horizontal="center" vertical="top"/>
    </xf>
    <xf numFmtId="4" fontId="76" fillId="56" borderId="26" xfId="0" applyNumberFormat="1" applyFont="1" applyFill="1" applyBorder="1" applyAlignment="1">
      <alignment horizontal="center" vertical="top"/>
    </xf>
    <xf numFmtId="4" fontId="76" fillId="56" borderId="51" xfId="0" applyNumberFormat="1" applyFont="1" applyFill="1" applyBorder="1" applyAlignment="1">
      <alignment horizontal="center" vertical="top"/>
    </xf>
    <xf numFmtId="4" fontId="76" fillId="7" borderId="64" xfId="0" applyNumberFormat="1" applyFont="1" applyFill="1" applyBorder="1" applyAlignment="1">
      <alignment horizontal="center" vertical="top"/>
    </xf>
    <xf numFmtId="4" fontId="76" fillId="56" borderId="50" xfId="0" applyNumberFormat="1" applyFont="1" applyFill="1" applyBorder="1" applyAlignment="1">
      <alignment horizontal="center" vertical="top"/>
    </xf>
    <xf numFmtId="4" fontId="76" fillId="50" borderId="54" xfId="0" applyNumberFormat="1" applyFont="1" applyFill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/>
    </xf>
    <xf numFmtId="4" fontId="76" fillId="0" borderId="50" xfId="0" applyNumberFormat="1" applyFont="1" applyBorder="1" applyAlignment="1">
      <alignment horizontal="center" vertical="top"/>
    </xf>
    <xf numFmtId="4" fontId="76" fillId="0" borderId="53" xfId="0" applyNumberFormat="1" applyFont="1" applyBorder="1" applyAlignment="1">
      <alignment horizontal="center" vertical="top"/>
    </xf>
    <xf numFmtId="4" fontId="76" fillId="0" borderId="52" xfId="0" applyNumberFormat="1" applyFont="1" applyBorder="1" applyAlignment="1">
      <alignment horizontal="center" vertical="top"/>
    </xf>
    <xf numFmtId="4" fontId="76" fillId="11" borderId="25" xfId="0" applyNumberFormat="1" applyFont="1" applyFill="1" applyBorder="1" applyAlignment="1">
      <alignment horizontal="center" vertical="top"/>
    </xf>
    <xf numFmtId="4" fontId="76" fillId="0" borderId="51" xfId="0" applyNumberFormat="1" applyFont="1" applyBorder="1" applyAlignment="1">
      <alignment horizontal="center" vertical="top"/>
    </xf>
    <xf numFmtId="4" fontId="75" fillId="56" borderId="53" xfId="0" applyNumberFormat="1" applyFont="1" applyFill="1" applyBorder="1" applyAlignment="1">
      <alignment horizontal="center" vertical="top"/>
    </xf>
    <xf numFmtId="4" fontId="75" fillId="56" borderId="52" xfId="0" applyNumberFormat="1" applyFont="1" applyFill="1" applyBorder="1" applyAlignment="1">
      <alignment horizontal="center" vertical="top"/>
    </xf>
    <xf numFmtId="4" fontId="75" fillId="7" borderId="25" xfId="0" applyNumberFormat="1" applyFont="1" applyFill="1" applyBorder="1" applyAlignment="1">
      <alignment horizontal="center" vertical="top"/>
    </xf>
    <xf numFmtId="4" fontId="75" fillId="56" borderId="26" xfId="0" applyNumberFormat="1" applyFont="1" applyFill="1" applyBorder="1" applyAlignment="1">
      <alignment horizontal="center" vertical="top"/>
    </xf>
    <xf numFmtId="4" fontId="75" fillId="56" borderId="51" xfId="0" applyNumberFormat="1" applyFont="1" applyFill="1" applyBorder="1" applyAlignment="1">
      <alignment horizontal="center" vertical="top"/>
    </xf>
    <xf numFmtId="4" fontId="75" fillId="7" borderId="64" xfId="0" applyNumberFormat="1" applyFont="1" applyFill="1" applyBorder="1" applyAlignment="1">
      <alignment horizontal="center" vertical="top"/>
    </xf>
    <xf numFmtId="4" fontId="75" fillId="56" borderId="50" xfId="0" applyNumberFormat="1" applyFont="1" applyFill="1" applyBorder="1" applyAlignment="1">
      <alignment horizontal="center" vertical="top"/>
    </xf>
    <xf numFmtId="4" fontId="75" fillId="50" borderId="54" xfId="0" applyNumberFormat="1" applyFont="1" applyFill="1" applyBorder="1" applyAlignment="1">
      <alignment horizontal="center" vertical="top"/>
    </xf>
    <xf numFmtId="4" fontId="76" fillId="0" borderId="74" xfId="0" applyNumberFormat="1" applyFont="1" applyBorder="1" applyAlignment="1">
      <alignment horizontal="center" vertical="top"/>
    </xf>
    <xf numFmtId="4" fontId="76" fillId="0" borderId="75" xfId="0" applyNumberFormat="1" applyFont="1" applyBorder="1" applyAlignment="1">
      <alignment horizontal="center" vertical="top"/>
    </xf>
    <xf numFmtId="4" fontId="76" fillId="7" borderId="59" xfId="0" applyNumberFormat="1" applyFont="1" applyFill="1" applyBorder="1" applyAlignment="1">
      <alignment horizontal="center" vertical="top"/>
    </xf>
    <xf numFmtId="4" fontId="76" fillId="0" borderId="67" xfId="0" applyNumberFormat="1" applyFont="1" applyBorder="1" applyAlignment="1">
      <alignment horizontal="center" vertical="top"/>
    </xf>
    <xf numFmtId="4" fontId="76" fillId="0" borderId="68" xfId="0" applyNumberFormat="1" applyFont="1" applyBorder="1" applyAlignment="1">
      <alignment horizontal="center" vertical="top"/>
    </xf>
    <xf numFmtId="4" fontId="76" fillId="7" borderId="66" xfId="0" applyNumberFormat="1" applyFont="1" applyFill="1" applyBorder="1" applyAlignment="1">
      <alignment horizontal="center" vertical="top"/>
    </xf>
    <xf numFmtId="4" fontId="76" fillId="0" borderId="60" xfId="0" applyNumberFormat="1" applyFont="1" applyBorder="1" applyAlignment="1">
      <alignment horizontal="center" vertical="top"/>
    </xf>
    <xf numFmtId="4" fontId="76" fillId="50" borderId="76" xfId="0" applyNumberFormat="1" applyFont="1" applyFill="1" applyBorder="1" applyAlignment="1">
      <alignment horizontal="center" vertical="top"/>
    </xf>
    <xf numFmtId="4" fontId="76" fillId="11" borderId="59" xfId="0" applyNumberFormat="1" applyFont="1" applyFill="1" applyBorder="1" applyAlignment="1">
      <alignment horizontal="center" vertical="top"/>
    </xf>
    <xf numFmtId="4" fontId="76" fillId="0" borderId="54" xfId="0" applyNumberFormat="1" applyFont="1" applyBorder="1" applyAlignment="1">
      <alignment horizontal="center" vertical="top"/>
    </xf>
    <xf numFmtId="4" fontId="76" fillId="0" borderId="56" xfId="0" applyNumberFormat="1" applyFont="1" applyBorder="1" applyAlignment="1">
      <alignment horizontal="center" vertical="top"/>
    </xf>
    <xf numFmtId="4" fontId="76" fillId="7" borderId="28" xfId="0" applyNumberFormat="1" applyFont="1" applyFill="1" applyBorder="1" applyAlignment="1">
      <alignment horizontal="center" vertical="top"/>
    </xf>
    <xf numFmtId="4" fontId="76" fillId="0" borderId="29" xfId="0" applyNumberFormat="1" applyFont="1" applyBorder="1" applyAlignment="1">
      <alignment horizontal="center" vertical="top"/>
    </xf>
    <xf numFmtId="4" fontId="76" fillId="0" borderId="42" xfId="0" applyNumberFormat="1" applyFont="1" applyBorder="1" applyAlignment="1">
      <alignment horizontal="center" vertical="top"/>
    </xf>
    <xf numFmtId="4" fontId="76" fillId="0" borderId="57" xfId="0" applyNumberFormat="1" applyFont="1" applyBorder="1" applyAlignment="1">
      <alignment horizontal="center" vertical="top"/>
    </xf>
    <xf numFmtId="4" fontId="76" fillId="50" borderId="41" xfId="0" applyNumberFormat="1" applyFont="1" applyFill="1" applyBorder="1" applyAlignment="1">
      <alignment horizontal="center" vertical="top"/>
    </xf>
    <xf numFmtId="4" fontId="76" fillId="0" borderId="55" xfId="0" applyNumberFormat="1" applyFont="1" applyBorder="1" applyAlignment="1">
      <alignment horizontal="center" vertical="top"/>
    </xf>
    <xf numFmtId="4" fontId="76" fillId="11" borderId="28" xfId="0" applyNumberFormat="1" applyFont="1" applyFill="1" applyBorder="1" applyAlignment="1">
      <alignment horizontal="center" vertical="top"/>
    </xf>
    <xf numFmtId="4" fontId="76" fillId="7" borderId="65" xfId="0" applyNumberFormat="1" applyFont="1" applyFill="1" applyBorder="1" applyAlignment="1">
      <alignment horizontal="center" vertical="top"/>
    </xf>
    <xf numFmtId="4" fontId="75" fillId="0" borderId="45" xfId="0" applyNumberFormat="1" applyFont="1" applyBorder="1" applyAlignment="1">
      <alignment horizontal="center" vertical="top"/>
    </xf>
    <xf numFmtId="4" fontId="75" fillId="0" borderId="44" xfId="0" applyNumberFormat="1" applyFont="1" applyBorder="1" applyAlignment="1">
      <alignment horizontal="center" vertical="top"/>
    </xf>
    <xf numFmtId="4" fontId="75" fillId="7" borderId="46" xfId="0" applyNumberFormat="1" applyFont="1" applyFill="1" applyBorder="1" applyAlignment="1">
      <alignment horizontal="center" vertical="top"/>
    </xf>
    <xf numFmtId="4" fontId="75" fillId="0" borderId="47" xfId="0" applyNumberFormat="1" applyFont="1" applyBorder="1" applyAlignment="1">
      <alignment horizontal="center" vertical="top"/>
    </xf>
    <xf numFmtId="4" fontId="75" fillId="0" borderId="48" xfId="0" applyNumberFormat="1" applyFont="1" applyBorder="1" applyAlignment="1">
      <alignment horizontal="center" vertical="top"/>
    </xf>
    <xf numFmtId="4" fontId="75" fillId="7" borderId="63" xfId="0" applyNumberFormat="1" applyFont="1" applyFill="1" applyBorder="1" applyAlignment="1">
      <alignment horizontal="center" vertical="top"/>
    </xf>
    <xf numFmtId="4" fontId="75" fillId="0" borderId="58" xfId="0" applyNumberFormat="1" applyFont="1" applyBorder="1" applyAlignment="1">
      <alignment horizontal="center" vertical="top"/>
    </xf>
    <xf numFmtId="4" fontId="75" fillId="50" borderId="49" xfId="0" applyNumberFormat="1" applyFont="1" applyFill="1" applyBorder="1" applyAlignment="1">
      <alignment horizontal="center" vertical="top"/>
    </xf>
    <xf numFmtId="4" fontId="75" fillId="11" borderId="46" xfId="0" applyNumberFormat="1" applyFont="1" applyFill="1" applyBorder="1" applyAlignment="1">
      <alignment horizontal="center" vertical="top"/>
    </xf>
    <xf numFmtId="4" fontId="75" fillId="0" borderId="71" xfId="0" applyNumberFormat="1" applyFont="1" applyBorder="1" applyAlignment="1">
      <alignment horizontal="center" vertical="top"/>
    </xf>
    <xf numFmtId="4" fontId="75" fillId="0" borderId="61" xfId="0" applyNumberFormat="1" applyFont="1" applyBorder="1" applyAlignment="1">
      <alignment horizontal="center" vertical="top"/>
    </xf>
    <xf numFmtId="4" fontId="75" fillId="7" borderId="22" xfId="0" applyNumberFormat="1" applyFont="1" applyFill="1" applyBorder="1" applyAlignment="1">
      <alignment horizontal="center" vertical="top"/>
    </xf>
    <xf numFmtId="4" fontId="75" fillId="0" borderId="23" xfId="0" applyNumberFormat="1" applyFont="1" applyBorder="1" applyAlignment="1">
      <alignment horizontal="center" vertical="top"/>
    </xf>
    <xf numFmtId="4" fontId="75" fillId="0" borderId="73" xfId="0" applyNumberFormat="1" applyFont="1" applyBorder="1" applyAlignment="1">
      <alignment horizontal="center" vertical="top"/>
    </xf>
    <xf numFmtId="4" fontId="75" fillId="0" borderId="43" xfId="0" applyNumberFormat="1" applyFont="1" applyBorder="1" applyAlignment="1">
      <alignment horizontal="center" vertical="top"/>
    </xf>
    <xf numFmtId="4" fontId="75" fillId="50" borderId="61" xfId="0" applyNumberFormat="1" applyFont="1" applyFill="1" applyBorder="1" applyAlignment="1">
      <alignment horizontal="center" vertical="top"/>
    </xf>
    <xf numFmtId="4" fontId="75" fillId="0" borderId="72" xfId="0" applyNumberFormat="1" applyFont="1" applyBorder="1" applyAlignment="1">
      <alignment horizontal="center" vertical="top"/>
    </xf>
    <xf numFmtId="4" fontId="75" fillId="11" borderId="22" xfId="0" applyNumberFormat="1" applyFont="1" applyFill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 wrapText="1"/>
    </xf>
    <xf numFmtId="4" fontId="76" fillId="0" borderId="50" xfId="0" applyNumberFormat="1" applyFont="1" applyBorder="1" applyAlignment="1">
      <alignment horizontal="center" vertical="top" wrapText="1"/>
    </xf>
    <xf numFmtId="4" fontId="76" fillId="0" borderId="53" xfId="0" applyNumberFormat="1" applyFont="1" applyBorder="1" applyAlignment="1">
      <alignment horizontal="center" vertical="top" wrapText="1"/>
    </xf>
    <xf numFmtId="4" fontId="76" fillId="0" borderId="52" xfId="0" applyNumberFormat="1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/>
    </xf>
    <xf numFmtId="4" fontId="4" fillId="7" borderId="25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51" xfId="0" applyNumberFormat="1" applyFont="1" applyBorder="1" applyAlignment="1">
      <alignment horizontal="center" vertical="top"/>
    </xf>
    <xf numFmtId="4" fontId="4" fillId="0" borderId="50" xfId="0" applyNumberFormat="1" applyFont="1" applyBorder="1" applyAlignment="1">
      <alignment horizontal="center" vertical="top"/>
    </xf>
    <xf numFmtId="4" fontId="4" fillId="50" borderId="54" xfId="0" applyNumberFormat="1" applyFont="1" applyFill="1" applyBorder="1" applyAlignment="1">
      <alignment horizontal="center" vertical="top"/>
    </xf>
    <xf numFmtId="4" fontId="4" fillId="0" borderId="52" xfId="0" applyNumberFormat="1" applyFont="1" applyBorder="1" applyAlignment="1">
      <alignment horizontal="center" vertical="top"/>
    </xf>
    <xf numFmtId="4" fontId="4" fillId="11" borderId="25" xfId="0" applyNumberFormat="1" applyFont="1" applyFill="1" applyBorder="1" applyAlignment="1">
      <alignment horizontal="center" vertical="top"/>
    </xf>
    <xf numFmtId="4" fontId="4" fillId="7" borderId="64" xfId="0" applyNumberFormat="1" applyFont="1" applyFill="1" applyBorder="1" applyAlignment="1">
      <alignment horizontal="center" vertical="top"/>
    </xf>
    <xf numFmtId="4" fontId="4" fillId="56" borderId="53" xfId="0" applyNumberFormat="1" applyFont="1" applyFill="1" applyBorder="1" applyAlignment="1">
      <alignment horizontal="center" vertical="top"/>
    </xf>
    <xf numFmtId="4" fontId="4" fillId="56" borderId="52" xfId="0" applyNumberFormat="1" applyFont="1" applyFill="1" applyBorder="1" applyAlignment="1">
      <alignment horizontal="center" vertical="top"/>
    </xf>
    <xf numFmtId="4" fontId="4" fillId="56" borderId="26" xfId="0" applyNumberFormat="1" applyFont="1" applyFill="1" applyBorder="1" applyAlignment="1">
      <alignment horizontal="center" vertical="top"/>
    </xf>
    <xf numFmtId="4" fontId="4" fillId="56" borderId="51" xfId="0" applyNumberFormat="1" applyFont="1" applyFill="1" applyBorder="1" applyAlignment="1">
      <alignment horizontal="center" vertical="top"/>
    </xf>
    <xf numFmtId="4" fontId="4" fillId="56" borderId="50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50" xfId="0" applyNumberFormat="1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 wrapText="1"/>
    </xf>
    <xf numFmtId="4" fontId="4" fillId="0" borderId="52" xfId="0" applyNumberFormat="1" applyFont="1" applyBorder="1" applyAlignment="1">
      <alignment horizontal="center" vertical="top" wrapText="1"/>
    </xf>
    <xf numFmtId="9" fontId="4" fillId="56" borderId="53" xfId="119" applyFont="1" applyFill="1" applyBorder="1" applyAlignment="1">
      <alignment horizontal="center" vertical="top"/>
    </xf>
    <xf numFmtId="9" fontId="4" fillId="56" borderId="52" xfId="119" applyFont="1" applyFill="1" applyBorder="1" applyAlignment="1">
      <alignment horizontal="center" vertical="top"/>
    </xf>
    <xf numFmtId="9" fontId="4" fillId="7" borderId="25" xfId="119" applyFont="1" applyFill="1" applyBorder="1" applyAlignment="1">
      <alignment horizontal="center" vertical="top"/>
    </xf>
    <xf numFmtId="9" fontId="4" fillId="56" borderId="26" xfId="119" applyFont="1" applyFill="1" applyBorder="1" applyAlignment="1">
      <alignment horizontal="center" vertical="top"/>
    </xf>
    <xf numFmtId="9" fontId="4" fillId="56" borderId="51" xfId="119" applyFont="1" applyFill="1" applyBorder="1" applyAlignment="1">
      <alignment horizontal="center" vertical="top"/>
    </xf>
    <xf numFmtId="9" fontId="4" fillId="7" borderId="64" xfId="119" applyFont="1" applyFill="1" applyBorder="1" applyAlignment="1">
      <alignment horizontal="center" vertical="top"/>
    </xf>
    <xf numFmtId="9" fontId="4" fillId="56" borderId="50" xfId="119" applyFont="1" applyFill="1" applyBorder="1" applyAlignment="1">
      <alignment horizontal="center" vertical="top"/>
    </xf>
    <xf numFmtId="9" fontId="4" fillId="50" borderId="54" xfId="119" applyFont="1" applyFill="1" applyBorder="1" applyAlignment="1">
      <alignment horizontal="center" vertical="top"/>
    </xf>
    <xf numFmtId="9" fontId="4" fillId="0" borderId="26" xfId="119" applyFont="1" applyBorder="1" applyAlignment="1">
      <alignment horizontal="center" vertical="top"/>
    </xf>
    <xf numFmtId="9" fontId="4" fillId="0" borderId="50" xfId="119" applyFont="1" applyBorder="1" applyAlignment="1">
      <alignment horizontal="center" vertical="top"/>
    </xf>
    <xf numFmtId="9" fontId="4" fillId="0" borderId="53" xfId="119" applyFont="1" applyBorder="1" applyAlignment="1">
      <alignment horizontal="center" vertical="top"/>
    </xf>
    <xf numFmtId="9" fontId="4" fillId="0" borderId="52" xfId="119" applyFont="1" applyBorder="1" applyAlignment="1">
      <alignment horizontal="center" vertical="top"/>
    </xf>
    <xf numFmtId="9" fontId="4" fillId="11" borderId="25" xfId="119" applyFont="1" applyFill="1" applyBorder="1" applyAlignment="1">
      <alignment horizontal="center" vertical="top"/>
    </xf>
    <xf numFmtId="9" fontId="4" fillId="0" borderId="51" xfId="119" applyFont="1" applyBorder="1" applyAlignment="1">
      <alignment horizontal="center" vertical="top"/>
    </xf>
    <xf numFmtId="9" fontId="77" fillId="0" borderId="26" xfId="119" applyFont="1" applyBorder="1" applyAlignment="1">
      <alignment horizontal="center" vertical="top" wrapText="1"/>
    </xf>
    <xf numFmtId="9" fontId="77" fillId="0" borderId="50" xfId="119" applyFont="1" applyBorder="1" applyAlignment="1">
      <alignment horizontal="center" vertical="top" wrapText="1"/>
    </xf>
    <xf numFmtId="9" fontId="77" fillId="0" borderId="53" xfId="119" applyFont="1" applyBorder="1" applyAlignment="1">
      <alignment horizontal="center" vertical="top" wrapText="1"/>
    </xf>
    <xf numFmtId="9" fontId="77" fillId="0" borderId="52" xfId="119" applyFont="1" applyBorder="1" applyAlignment="1">
      <alignment horizontal="center" vertical="top" wrapText="1"/>
    </xf>
    <xf numFmtId="4" fontId="76" fillId="56" borderId="53" xfId="0" applyNumberFormat="1" applyFont="1" applyFill="1" applyBorder="1" applyAlignment="1" applyProtection="1">
      <alignment horizontal="center" vertical="top"/>
      <protection locked="0"/>
    </xf>
    <xf numFmtId="4" fontId="76" fillId="56" borderId="52" xfId="0" applyNumberFormat="1" applyFont="1" applyFill="1" applyBorder="1" applyAlignment="1" applyProtection="1">
      <alignment horizontal="center" vertical="top"/>
      <protection locked="0"/>
    </xf>
    <xf numFmtId="4" fontId="76" fillId="7" borderId="25" xfId="0" applyNumberFormat="1" applyFont="1" applyFill="1" applyBorder="1" applyAlignment="1" applyProtection="1">
      <alignment horizontal="center" vertical="top"/>
      <protection locked="0"/>
    </xf>
    <xf numFmtId="4" fontId="76" fillId="56" borderId="26" xfId="0" applyNumberFormat="1" applyFont="1" applyFill="1" applyBorder="1" applyAlignment="1" applyProtection="1">
      <alignment horizontal="center" vertical="top"/>
      <protection locked="0"/>
    </xf>
    <xf numFmtId="4" fontId="76" fillId="56" borderId="51" xfId="0" applyNumberFormat="1" applyFont="1" applyFill="1" applyBorder="1" applyAlignment="1" applyProtection="1">
      <alignment horizontal="center" vertical="top"/>
      <protection locked="0"/>
    </xf>
    <xf numFmtId="4" fontId="76" fillId="7" borderId="64" xfId="0" applyNumberFormat="1" applyFont="1" applyFill="1" applyBorder="1" applyAlignment="1" applyProtection="1">
      <alignment horizontal="center" vertical="top"/>
      <protection locked="0"/>
    </xf>
    <xf numFmtId="4" fontId="76" fillId="56" borderId="50" xfId="0" applyNumberFormat="1" applyFont="1" applyFill="1" applyBorder="1" applyAlignment="1" applyProtection="1">
      <alignment horizontal="center" vertical="top"/>
      <protection locked="0"/>
    </xf>
    <xf numFmtId="4" fontId="76" fillId="50" borderId="54" xfId="0" applyNumberFormat="1" applyFont="1" applyFill="1" applyBorder="1" applyAlignment="1" applyProtection="1">
      <alignment horizontal="center" vertical="top"/>
      <protection locked="0"/>
    </xf>
    <xf numFmtId="4" fontId="76" fillId="0" borderId="26" xfId="0" applyNumberFormat="1" applyFont="1" applyBorder="1" applyAlignment="1" applyProtection="1">
      <alignment horizontal="center" vertical="top"/>
      <protection locked="0"/>
    </xf>
    <xf numFmtId="4" fontId="76" fillId="0" borderId="50" xfId="0" applyNumberFormat="1" applyFont="1" applyBorder="1" applyAlignment="1" applyProtection="1">
      <alignment horizontal="center" vertical="top"/>
      <protection locked="0"/>
    </xf>
    <xf numFmtId="4" fontId="76" fillId="0" borderId="53" xfId="0" applyNumberFormat="1" applyFont="1" applyBorder="1" applyAlignment="1" applyProtection="1">
      <alignment horizontal="center" vertical="top"/>
      <protection locked="0"/>
    </xf>
    <xf numFmtId="4" fontId="76" fillId="0" borderId="52" xfId="0" applyNumberFormat="1" applyFont="1" applyBorder="1" applyAlignment="1" applyProtection="1">
      <alignment horizontal="center" vertical="top"/>
      <protection locked="0"/>
    </xf>
    <xf numFmtId="4" fontId="4" fillId="0" borderId="53" xfId="0" applyNumberFormat="1" applyFont="1" applyBorder="1" applyAlignment="1" applyProtection="1">
      <alignment horizontal="center" vertical="top"/>
      <protection locked="0"/>
    </xf>
    <xf numFmtId="4" fontId="4" fillId="0" borderId="54" xfId="0" applyNumberFormat="1" applyFont="1" applyBorder="1" applyAlignment="1" applyProtection="1">
      <alignment horizontal="center" vertical="top"/>
      <protection locked="0"/>
    </xf>
    <xf numFmtId="4" fontId="76" fillId="0" borderId="54" xfId="0" applyNumberFormat="1" applyFont="1" applyBorder="1" applyAlignment="1" applyProtection="1">
      <alignment horizontal="center" vertical="top"/>
      <protection locked="0"/>
    </xf>
    <xf numFmtId="4" fontId="76" fillId="0" borderId="56" xfId="0" applyNumberFormat="1" applyFont="1" applyBorder="1" applyAlignment="1" applyProtection="1">
      <alignment horizontal="center" vertical="top"/>
      <protection locked="0"/>
    </xf>
    <xf numFmtId="4" fontId="76" fillId="0" borderId="41" xfId="0" applyNumberFormat="1" applyFont="1" applyBorder="1" applyAlignment="1" applyProtection="1">
      <alignment horizontal="center" vertical="top"/>
      <protection locked="0"/>
    </xf>
    <xf numFmtId="4" fontId="4" fillId="0" borderId="52" xfId="0" applyNumberFormat="1" applyFont="1" applyBorder="1" applyAlignment="1" applyProtection="1">
      <alignment horizontal="center" vertical="top"/>
      <protection locked="0"/>
    </xf>
    <xf numFmtId="4" fontId="76" fillId="0" borderId="55" xfId="0" applyNumberFormat="1" applyFont="1" applyBorder="1" applyAlignment="1" applyProtection="1">
      <alignment horizontal="center" vertical="top"/>
      <protection locked="0"/>
    </xf>
    <xf numFmtId="4" fontId="4" fillId="0" borderId="26" xfId="0" applyNumberFormat="1" applyFont="1" applyBorder="1" applyAlignment="1" applyProtection="1">
      <alignment horizontal="center" vertical="top"/>
      <protection locked="0"/>
    </xf>
    <xf numFmtId="4" fontId="4" fillId="0" borderId="51" xfId="0" applyNumberFormat="1" applyFont="1" applyBorder="1" applyAlignment="1" applyProtection="1">
      <alignment horizontal="center" vertical="top"/>
      <protection locked="0"/>
    </xf>
    <xf numFmtId="4" fontId="76" fillId="0" borderId="51" xfId="0" applyNumberFormat="1" applyFont="1" applyBorder="1" applyAlignment="1" applyProtection="1">
      <alignment horizontal="center" vertical="top"/>
      <protection locked="0"/>
    </xf>
    <xf numFmtId="4" fontId="76" fillId="0" borderId="29" xfId="0" applyNumberFormat="1" applyFont="1" applyBorder="1" applyAlignment="1" applyProtection="1">
      <alignment horizontal="center" vertical="top"/>
      <protection locked="0"/>
    </xf>
    <xf numFmtId="4" fontId="76" fillId="0" borderId="42" xfId="0" applyNumberFormat="1" applyFont="1" applyBorder="1" applyAlignment="1" applyProtection="1">
      <alignment horizontal="center" vertical="top"/>
      <protection locked="0"/>
    </xf>
    <xf numFmtId="4" fontId="4" fillId="0" borderId="50" xfId="0" applyNumberFormat="1" applyFont="1" applyBorder="1" applyAlignment="1" applyProtection="1">
      <alignment horizontal="center" vertical="top"/>
      <protection locked="0"/>
    </xf>
    <xf numFmtId="4" fontId="76" fillId="0" borderId="57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79" fillId="0" borderId="0" xfId="111" applyFont="1" applyFill="1">
      <alignment/>
      <protection/>
    </xf>
    <xf numFmtId="0" fontId="34" fillId="0" borderId="0" xfId="111" applyFont="1" applyFill="1" applyBorder="1" applyAlignment="1">
      <alignment horizontal="center"/>
      <protection/>
    </xf>
    <xf numFmtId="0" fontId="34" fillId="0" borderId="77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80" fillId="0" borderId="0" xfId="111" applyFont="1" applyFill="1">
      <alignment/>
      <protection/>
    </xf>
    <xf numFmtId="0" fontId="42" fillId="0" borderId="0" xfId="111" applyFont="1" applyFill="1" applyBorder="1" applyAlignment="1">
      <alignment horizontal="center"/>
      <protection/>
    </xf>
    <xf numFmtId="0" fontId="34" fillId="0" borderId="26" xfId="111" applyFont="1" applyFill="1" applyBorder="1" applyAlignment="1">
      <alignment horizontal="center" vertical="center" wrapText="1"/>
      <protection/>
    </xf>
    <xf numFmtId="0" fontId="34" fillId="0" borderId="26" xfId="111" applyFont="1" applyFill="1" applyBorder="1" applyAlignment="1">
      <alignment horizontal="center" vertical="center"/>
      <protection/>
    </xf>
    <xf numFmtId="0" fontId="42" fillId="0" borderId="50" xfId="111" applyFont="1" applyFill="1" applyBorder="1" applyAlignment="1">
      <alignment horizontal="center" vertical="center"/>
      <protection/>
    </xf>
    <xf numFmtId="0" fontId="34" fillId="0" borderId="22" xfId="111" applyFont="1" applyFill="1" applyBorder="1" applyAlignment="1">
      <alignment horizontal="center" vertical="center"/>
      <protection/>
    </xf>
    <xf numFmtId="0" fontId="34" fillId="0" borderId="73" xfId="111" applyFont="1" applyFill="1" applyBorder="1" applyAlignment="1">
      <alignment horizontal="center" vertical="center"/>
      <protection/>
    </xf>
    <xf numFmtId="0" fontId="80" fillId="0" borderId="67" xfId="111" applyFont="1" applyFill="1" applyBorder="1" applyAlignment="1">
      <alignment horizontal="center" vertical="center"/>
      <protection/>
    </xf>
    <xf numFmtId="0" fontId="80" fillId="0" borderId="60" xfId="111" applyFont="1" applyFill="1" applyBorder="1" applyAlignment="1">
      <alignment horizontal="center" vertical="center"/>
      <protection/>
    </xf>
    <xf numFmtId="0" fontId="80" fillId="0" borderId="59" xfId="111" applyFont="1" applyFill="1" applyBorder="1" applyAlignment="1">
      <alignment horizontal="center" vertical="center"/>
      <protection/>
    </xf>
    <xf numFmtId="0" fontId="80" fillId="0" borderId="68" xfId="111" applyFont="1" applyFill="1" applyBorder="1" applyAlignment="1">
      <alignment horizontal="center" vertical="center"/>
      <protection/>
    </xf>
    <xf numFmtId="0" fontId="81" fillId="0" borderId="22" xfId="111" applyFont="1" applyBorder="1" applyAlignment="1">
      <alignment vertical="center"/>
      <protection/>
    </xf>
    <xf numFmtId="0" fontId="42" fillId="0" borderId="23" xfId="111" applyFont="1" applyBorder="1" applyAlignment="1">
      <alignment vertical="center"/>
      <protection/>
    </xf>
    <xf numFmtId="0" fontId="42" fillId="57" borderId="43" xfId="111" applyFont="1" applyFill="1" applyBorder="1" applyAlignment="1">
      <alignment vertical="center"/>
      <protection/>
    </xf>
    <xf numFmtId="0" fontId="42" fillId="0" borderId="22" xfId="111" applyFont="1" applyBorder="1" applyAlignment="1">
      <alignment vertical="center"/>
      <protection/>
    </xf>
    <xf numFmtId="0" fontId="42" fillId="0" borderId="73" xfId="111" applyFont="1" applyBorder="1" applyAlignment="1">
      <alignment vertical="center"/>
      <protection/>
    </xf>
    <xf numFmtId="0" fontId="82" fillId="56" borderId="25" xfId="111" applyFont="1" applyFill="1" applyBorder="1">
      <alignment/>
      <protection/>
    </xf>
    <xf numFmtId="4" fontId="83" fillId="56" borderId="26" xfId="111" applyNumberFormat="1" applyFont="1" applyFill="1" applyBorder="1" applyProtection="1">
      <alignment/>
      <protection/>
    </xf>
    <xf numFmtId="4" fontId="83" fillId="58" borderId="50" xfId="111" applyNumberFormat="1" applyFont="1" applyFill="1" applyBorder="1" applyProtection="1">
      <alignment/>
      <protection/>
    </xf>
    <xf numFmtId="4" fontId="82" fillId="56" borderId="25" xfId="111" applyNumberFormat="1" applyFont="1" applyFill="1" applyBorder="1">
      <alignment/>
      <protection/>
    </xf>
    <xf numFmtId="4" fontId="82" fillId="56" borderId="51" xfId="111" applyNumberFormat="1" applyFont="1" applyFill="1" applyBorder="1">
      <alignment/>
      <protection/>
    </xf>
    <xf numFmtId="0" fontId="34" fillId="56" borderId="25" xfId="111" applyFont="1" applyFill="1" applyBorder="1" applyAlignment="1">
      <alignment horizontal="right"/>
      <protection/>
    </xf>
    <xf numFmtId="0" fontId="84" fillId="56" borderId="26" xfId="111" applyFont="1" applyFill="1" applyBorder="1" applyProtection="1">
      <alignment/>
      <protection locked="0"/>
    </xf>
    <xf numFmtId="4" fontId="84" fillId="58" borderId="50" xfId="111" applyNumberFormat="1" applyFont="1" applyFill="1" applyBorder="1">
      <alignment/>
      <protection/>
    </xf>
    <xf numFmtId="4" fontId="34" fillId="56" borderId="25" xfId="111" applyNumberFormat="1" applyFont="1" applyFill="1" applyBorder="1">
      <alignment/>
      <protection/>
    </xf>
    <xf numFmtId="4" fontId="34" fillId="56" borderId="51" xfId="111" applyNumberFormat="1" applyFont="1" applyFill="1" applyBorder="1">
      <alignment/>
      <protection/>
    </xf>
    <xf numFmtId="0" fontId="85" fillId="56" borderId="25" xfId="111" applyFont="1" applyFill="1" applyBorder="1" applyAlignment="1">
      <alignment horizontal="right"/>
      <protection/>
    </xf>
    <xf numFmtId="0" fontId="0" fillId="56" borderId="26" xfId="111" applyFont="1" applyFill="1" applyBorder="1" applyProtection="1">
      <alignment/>
      <protection locked="0"/>
    </xf>
    <xf numFmtId="4" fontId="0" fillId="58" borderId="50" xfId="111" applyNumberFormat="1" applyFont="1" applyFill="1" applyBorder="1">
      <alignment/>
      <protection/>
    </xf>
    <xf numFmtId="4" fontId="85" fillId="56" borderId="25" xfId="111" applyNumberFormat="1" applyFont="1" applyFill="1" applyBorder="1">
      <alignment/>
      <protection/>
    </xf>
    <xf numFmtId="4" fontId="85" fillId="56" borderId="51" xfId="111" applyNumberFormat="1" applyFont="1" applyFill="1" applyBorder="1">
      <alignment/>
      <protection/>
    </xf>
    <xf numFmtId="4" fontId="83" fillId="58" borderId="50" xfId="111" applyNumberFormat="1" applyFont="1" applyFill="1" applyBorder="1">
      <alignment/>
      <protection/>
    </xf>
    <xf numFmtId="4" fontId="83" fillId="56" borderId="26" xfId="111" applyNumberFormat="1" applyFont="1" applyFill="1" applyBorder="1">
      <alignment/>
      <protection/>
    </xf>
    <xf numFmtId="0" fontId="82" fillId="56" borderId="25" xfId="111" applyFont="1" applyFill="1" applyBorder="1" applyAlignment="1">
      <alignment horizontal="left"/>
      <protection/>
    </xf>
    <xf numFmtId="4" fontId="84" fillId="56" borderId="26" xfId="111" applyNumberFormat="1" applyFont="1" applyFill="1" applyBorder="1" applyProtection="1">
      <alignment/>
      <protection locked="0"/>
    </xf>
    <xf numFmtId="4" fontId="84" fillId="56" borderId="67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horizontal="right"/>
      <protection/>
    </xf>
    <xf numFmtId="4" fontId="84" fillId="56" borderId="67" xfId="111" applyNumberFormat="1" applyFont="1" applyFill="1" applyBorder="1">
      <alignment/>
      <protection/>
    </xf>
    <xf numFmtId="0" fontId="82" fillId="56" borderId="59" xfId="111" applyFont="1" applyFill="1" applyBorder="1" applyAlignment="1">
      <alignment horizontal="right"/>
      <protection/>
    </xf>
    <xf numFmtId="4" fontId="83" fillId="56" borderId="67" xfId="111" applyNumberFormat="1" applyFont="1" applyFill="1" applyBorder="1" applyProtection="1">
      <alignment/>
      <protection locked="0"/>
    </xf>
    <xf numFmtId="0" fontId="42" fillId="56" borderId="28" xfId="111" applyFont="1" applyFill="1" applyBorder="1" applyAlignment="1">
      <alignment horizontal="center" vertical="center"/>
      <protection/>
    </xf>
    <xf numFmtId="4" fontId="86" fillId="56" borderId="29" xfId="111" applyNumberFormat="1" applyFont="1" applyFill="1" applyBorder="1" applyAlignment="1">
      <alignment vertical="center"/>
      <protection/>
    </xf>
    <xf numFmtId="4" fontId="86" fillId="58" borderId="57" xfId="111" applyNumberFormat="1" applyFont="1" applyFill="1" applyBorder="1" applyAlignment="1">
      <alignment vertical="center"/>
      <protection/>
    </xf>
    <xf numFmtId="4" fontId="42" fillId="56" borderId="28" xfId="111" applyNumberFormat="1" applyFont="1" applyFill="1" applyBorder="1" applyAlignment="1">
      <alignment vertical="center"/>
      <protection/>
    </xf>
    <xf numFmtId="4" fontId="42" fillId="56" borderId="42" xfId="111" applyNumberFormat="1" applyFont="1" applyFill="1" applyBorder="1" applyAlignment="1">
      <alignment vertical="center"/>
      <protection/>
    </xf>
    <xf numFmtId="0" fontId="81" fillId="56" borderId="22" xfId="111" applyFont="1" applyFill="1" applyBorder="1" applyAlignment="1">
      <alignment vertical="center"/>
      <protection/>
    </xf>
    <xf numFmtId="0" fontId="86" fillId="56" borderId="23" xfId="111" applyFont="1" applyFill="1" applyBorder="1" applyAlignment="1">
      <alignment vertical="center"/>
      <protection/>
    </xf>
    <xf numFmtId="0" fontId="86" fillId="56" borderId="43" xfId="111" applyFont="1" applyFill="1" applyBorder="1" applyAlignment="1">
      <alignment vertical="center"/>
      <protection/>
    </xf>
    <xf numFmtId="0" fontId="42" fillId="56" borderId="46" xfId="111" applyFont="1" applyFill="1" applyBorder="1" applyAlignment="1">
      <alignment vertical="center"/>
      <protection/>
    </xf>
    <xf numFmtId="0" fontId="42" fillId="56" borderId="48" xfId="111" applyFont="1" applyFill="1" applyBorder="1" applyAlignment="1">
      <alignment vertical="center"/>
      <protection/>
    </xf>
    <xf numFmtId="2" fontId="84" fillId="56" borderId="26" xfId="111" applyNumberFormat="1" applyFont="1" applyFill="1" applyBorder="1" applyProtection="1">
      <alignment/>
      <protection locked="0"/>
    </xf>
    <xf numFmtId="2" fontId="84" fillId="56" borderId="67" xfId="111" applyNumberFormat="1" applyFont="1" applyFill="1" applyBorder="1" applyProtection="1">
      <alignment/>
      <protection locked="0"/>
    </xf>
    <xf numFmtId="2" fontId="34" fillId="56" borderId="25" xfId="111" applyNumberFormat="1" applyFont="1" applyFill="1" applyBorder="1">
      <alignment/>
      <protection/>
    </xf>
    <xf numFmtId="2" fontId="34" fillId="56" borderId="51" xfId="111" applyNumberFormat="1" applyFont="1" applyFill="1" applyBorder="1">
      <alignment/>
      <protection/>
    </xf>
    <xf numFmtId="2" fontId="84" fillId="56" borderId="67" xfId="111" applyNumberFormat="1" applyFont="1" applyFill="1" applyBorder="1">
      <alignment/>
      <protection/>
    </xf>
    <xf numFmtId="2" fontId="83" fillId="56" borderId="67" xfId="111" applyNumberFormat="1" applyFont="1" applyFill="1" applyBorder="1" applyProtection="1">
      <alignment/>
      <protection locked="0"/>
    </xf>
    <xf numFmtId="2" fontId="82" fillId="56" borderId="25" xfId="111" applyNumberFormat="1" applyFont="1" applyFill="1" applyBorder="1">
      <alignment/>
      <protection/>
    </xf>
    <xf numFmtId="2" fontId="82" fillId="56" borderId="51" xfId="111" applyNumberFormat="1" applyFont="1" applyFill="1" applyBorder="1">
      <alignment/>
      <protection/>
    </xf>
    <xf numFmtId="4" fontId="42" fillId="56" borderId="59" xfId="111" applyNumberFormat="1" applyFont="1" applyFill="1" applyBorder="1" applyAlignment="1">
      <alignment vertical="center"/>
      <protection/>
    </xf>
    <xf numFmtId="4" fontId="42" fillId="56" borderId="68" xfId="111" applyNumberFormat="1" applyFont="1" applyFill="1" applyBorder="1" applyAlignment="1">
      <alignment vertical="center"/>
      <protection/>
    </xf>
    <xf numFmtId="0" fontId="42" fillId="56" borderId="78" xfId="111" applyFont="1" applyFill="1" applyBorder="1" applyAlignment="1">
      <alignment horizontal="center" vertical="center" wrapText="1"/>
      <protection/>
    </xf>
    <xf numFmtId="4" fontId="86" fillId="56" borderId="79" xfId="111" applyNumberFormat="1" applyFont="1" applyFill="1" applyBorder="1" applyAlignment="1">
      <alignment vertical="center"/>
      <protection/>
    </xf>
    <xf numFmtId="4" fontId="86" fillId="56" borderId="80" xfId="111" applyNumberFormat="1" applyFont="1" applyFill="1" applyBorder="1" applyAlignment="1">
      <alignment vertical="center"/>
      <protection/>
    </xf>
    <xf numFmtId="4" fontId="42" fillId="56" borderId="22" xfId="111" applyNumberFormat="1" applyFont="1" applyFill="1" applyBorder="1" applyAlignment="1">
      <alignment vertical="center"/>
      <protection/>
    </xf>
    <xf numFmtId="4" fontId="42" fillId="56" borderId="73" xfId="111" applyNumberFormat="1" applyFont="1" applyFill="1" applyBorder="1" applyAlignment="1">
      <alignment vertical="center"/>
      <protection/>
    </xf>
    <xf numFmtId="0" fontId="42" fillId="56" borderId="59" xfId="111" applyFont="1" applyFill="1" applyBorder="1" applyAlignment="1">
      <alignment horizontal="center" vertical="center" wrapText="1"/>
      <protection/>
    </xf>
    <xf numFmtId="4" fontId="86" fillId="56" borderId="67" xfId="111" applyNumberFormat="1" applyFont="1" applyFill="1" applyBorder="1" applyAlignment="1">
      <alignment vertical="center"/>
      <protection/>
    </xf>
    <xf numFmtId="4" fontId="86" fillId="56" borderId="60" xfId="111" applyNumberFormat="1" applyFont="1" applyFill="1" applyBorder="1" applyAlignment="1">
      <alignment vertical="center"/>
      <protection/>
    </xf>
    <xf numFmtId="0" fontId="42" fillId="56" borderId="35" xfId="111" applyFont="1" applyFill="1" applyBorder="1" applyAlignment="1">
      <alignment horizontal="center" vertical="center"/>
      <protection/>
    </xf>
    <xf numFmtId="4" fontId="42" fillId="56" borderId="36" xfId="111" applyNumberFormat="1" applyFont="1" applyFill="1" applyBorder="1" applyAlignment="1">
      <alignment vertical="center"/>
      <protection/>
    </xf>
    <xf numFmtId="4" fontId="42" fillId="58" borderId="81" xfId="111" applyNumberFormat="1" applyFont="1" applyFill="1" applyBorder="1" applyAlignment="1">
      <alignment vertical="center"/>
      <protection/>
    </xf>
    <xf numFmtId="4" fontId="34" fillId="56" borderId="82" xfId="111" applyNumberFormat="1" applyFont="1" applyFill="1" applyBorder="1" applyAlignment="1">
      <alignment vertical="center"/>
      <protection/>
    </xf>
    <xf numFmtId="4" fontId="34" fillId="56" borderId="83" xfId="111" applyNumberFormat="1" applyFont="1" applyFill="1" applyBorder="1" applyAlignment="1">
      <alignment vertical="center"/>
      <protection/>
    </xf>
    <xf numFmtId="0" fontId="34" fillId="56" borderId="26" xfId="111" applyFont="1" applyFill="1" applyBorder="1" applyProtection="1">
      <alignment/>
      <protection locked="0"/>
    </xf>
    <xf numFmtId="0" fontId="34" fillId="56" borderId="25" xfId="111" applyFont="1" applyFill="1" applyBorder="1">
      <alignment/>
      <protection/>
    </xf>
    <xf numFmtId="0" fontId="34" fillId="56" borderId="51" xfId="111" applyFont="1" applyFill="1" applyBorder="1">
      <alignment/>
      <protection/>
    </xf>
    <xf numFmtId="4" fontId="34" fillId="56" borderId="26" xfId="111" applyNumberFormat="1" applyFont="1" applyFill="1" applyBorder="1">
      <alignment/>
      <protection/>
    </xf>
    <xf numFmtId="4" fontId="34" fillId="58" borderId="50" xfId="111" applyNumberFormat="1" applyFont="1" applyFill="1" applyBorder="1">
      <alignment/>
      <protection/>
    </xf>
    <xf numFmtId="0" fontId="34" fillId="56" borderId="26" xfId="111" applyFont="1" applyFill="1" applyBorder="1">
      <alignment/>
      <protection/>
    </xf>
    <xf numFmtId="0" fontId="34" fillId="56" borderId="25" xfId="111" applyFont="1" applyFill="1" applyBorder="1" applyAlignment="1">
      <alignment wrapText="1"/>
      <protection/>
    </xf>
    <xf numFmtId="4" fontId="34" fillId="56" borderId="26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wrapText="1"/>
      <protection/>
    </xf>
    <xf numFmtId="4" fontId="34" fillId="56" borderId="67" xfId="111" applyNumberFormat="1" applyFont="1" applyFill="1" applyBorder="1">
      <alignment/>
      <protection/>
    </xf>
    <xf numFmtId="0" fontId="34" fillId="56" borderId="67" xfId="111" applyFont="1" applyFill="1" applyBorder="1">
      <alignment/>
      <protection/>
    </xf>
    <xf numFmtId="2" fontId="34" fillId="58" borderId="60" xfId="111" applyNumberFormat="1" applyFont="1" applyFill="1" applyBorder="1">
      <alignment/>
      <protection/>
    </xf>
    <xf numFmtId="0" fontId="34" fillId="56" borderId="59" xfId="111" applyFont="1" applyFill="1" applyBorder="1" applyAlignment="1">
      <alignment horizontal="right" wrapText="1"/>
      <protection/>
    </xf>
    <xf numFmtId="4" fontId="34" fillId="56" borderId="67" xfId="111" applyNumberFormat="1" applyFont="1" applyFill="1" applyBorder="1" applyProtection="1">
      <alignment/>
      <protection locked="0"/>
    </xf>
    <xf numFmtId="0" fontId="34" fillId="56" borderId="67" xfId="111" applyFont="1" applyFill="1" applyBorder="1" applyProtection="1">
      <alignment/>
      <protection locked="0"/>
    </xf>
    <xf numFmtId="0" fontId="34" fillId="56" borderId="28" xfId="111" applyFont="1" applyFill="1" applyBorder="1">
      <alignment/>
      <protection/>
    </xf>
    <xf numFmtId="4" fontId="34" fillId="56" borderId="29" xfId="111" applyNumberFormat="1" applyFont="1" applyFill="1" applyBorder="1">
      <alignment/>
      <protection/>
    </xf>
    <xf numFmtId="2" fontId="34" fillId="58" borderId="57" xfId="111" applyNumberFormat="1" applyFont="1" applyFill="1" applyBorder="1">
      <alignment/>
      <protection/>
    </xf>
    <xf numFmtId="4" fontId="34" fillId="56" borderId="28" xfId="111" applyNumberFormat="1" applyFont="1" applyFill="1" applyBorder="1">
      <alignment/>
      <protection/>
    </xf>
    <xf numFmtId="4" fontId="34" fillId="56" borderId="42" xfId="111" applyNumberFormat="1" applyFont="1" applyFill="1" applyBorder="1">
      <alignment/>
      <protection/>
    </xf>
    <xf numFmtId="0" fontId="42" fillId="0" borderId="0" xfId="111" applyFont="1" applyFill="1" applyBorder="1">
      <alignment/>
      <protection/>
    </xf>
    <xf numFmtId="4" fontId="34" fillId="0" borderId="0" xfId="111" applyNumberFormat="1" applyFont="1" applyFill="1" applyBorder="1">
      <alignment/>
      <protection/>
    </xf>
    <xf numFmtId="2" fontId="42" fillId="0" borderId="0" xfId="111" applyNumberFormat="1" applyFont="1" applyFill="1" applyBorder="1">
      <alignment/>
      <protection/>
    </xf>
    <xf numFmtId="4" fontId="42" fillId="0" borderId="0" xfId="111" applyNumberFormat="1" applyFont="1" applyFill="1" applyBorder="1">
      <alignment/>
      <protection/>
    </xf>
    <xf numFmtId="0" fontId="34" fillId="0" borderId="0" xfId="111" applyFont="1" applyFill="1" applyBorder="1">
      <alignment/>
      <protection/>
    </xf>
    <xf numFmtId="2" fontId="34" fillId="0" borderId="0" xfId="111" applyNumberFormat="1" applyFont="1" applyFill="1" applyBorder="1">
      <alignment/>
      <protection/>
    </xf>
    <xf numFmtId="0" fontId="0" fillId="0" borderId="77" xfId="111" applyFont="1" applyFill="1" applyBorder="1" applyAlignment="1" applyProtection="1">
      <alignment/>
      <protection locked="0"/>
    </xf>
    <xf numFmtId="0" fontId="0" fillId="0" borderId="0" xfId="111" applyFont="1" applyFill="1" applyBorder="1" applyAlignment="1" applyProtection="1">
      <alignment/>
      <protection locked="0"/>
    </xf>
    <xf numFmtId="0" fontId="88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Alignment="1" applyProtection="1">
      <alignment wrapText="1"/>
      <protection locked="0"/>
    </xf>
    <xf numFmtId="0" fontId="6" fillId="0" borderId="0" xfId="111" applyFont="1" applyFill="1" applyProtection="1">
      <alignment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Border="1" applyProtection="1">
      <alignment/>
      <protection locked="0"/>
    </xf>
    <xf numFmtId="0" fontId="79" fillId="0" borderId="77" xfId="111" applyFont="1" applyFill="1" applyBorder="1" applyAlignment="1">
      <alignment horizontal="center"/>
      <protection/>
    </xf>
    <xf numFmtId="0" fontId="42" fillId="0" borderId="35" xfId="111" applyFont="1" applyFill="1" applyBorder="1" applyAlignment="1">
      <alignment horizontal="center" vertical="center" wrapText="1"/>
      <protection/>
    </xf>
    <xf numFmtId="4" fontId="89" fillId="0" borderId="36" xfId="111" applyNumberFormat="1" applyFont="1" applyBorder="1">
      <alignment/>
      <protection/>
    </xf>
    <xf numFmtId="4" fontId="89" fillId="57" borderId="36" xfId="111" applyNumberFormat="1" applyFont="1" applyFill="1" applyBorder="1">
      <alignment/>
      <protection/>
    </xf>
    <xf numFmtId="4" fontId="90" fillId="0" borderId="36" xfId="111" applyNumberFormat="1" applyFont="1" applyBorder="1">
      <alignment/>
      <protection/>
    </xf>
    <xf numFmtId="4" fontId="90" fillId="0" borderId="70" xfId="111" applyNumberFormat="1" applyFont="1" applyBorder="1">
      <alignment/>
      <protection/>
    </xf>
    <xf numFmtId="4" fontId="86" fillId="0" borderId="36" xfId="111" applyNumberFormat="1" applyFont="1" applyFill="1" applyBorder="1" applyAlignment="1">
      <alignment vertical="center"/>
      <protection/>
    </xf>
    <xf numFmtId="4" fontId="89" fillId="57" borderId="81" xfId="111" applyNumberFormat="1" applyFont="1" applyFill="1" applyBorder="1">
      <alignment/>
      <protection/>
    </xf>
    <xf numFmtId="4" fontId="42" fillId="0" borderId="36" xfId="111" applyNumberFormat="1" applyFont="1" applyFill="1" applyBorder="1" applyAlignment="1">
      <alignment vertical="center"/>
      <protection/>
    </xf>
    <xf numFmtId="4" fontId="42" fillId="0" borderId="70" xfId="111" applyNumberFormat="1" applyFont="1" applyFill="1" applyBorder="1" applyAlignment="1">
      <alignment vertical="center"/>
      <protection/>
    </xf>
    <xf numFmtId="0" fontId="42" fillId="0" borderId="0" xfId="111" applyFont="1" applyFill="1" applyBorder="1" applyAlignment="1">
      <alignment horizontal="center" vertical="center" wrapText="1"/>
      <protection/>
    </xf>
    <xf numFmtId="4" fontId="86" fillId="0" borderId="0" xfId="111" applyNumberFormat="1" applyFont="1" applyFill="1" applyBorder="1" applyAlignment="1">
      <alignment vertical="center"/>
      <protection/>
    </xf>
    <xf numFmtId="4" fontId="42" fillId="0" borderId="0" xfId="111" applyNumberFormat="1" applyFont="1" applyFill="1" applyBorder="1" applyAlignment="1">
      <alignment vertical="center"/>
      <protection/>
    </xf>
    <xf numFmtId="0" fontId="75" fillId="7" borderId="67" xfId="0" applyFont="1" applyFill="1" applyBorder="1" applyAlignment="1">
      <alignment horizontal="center" vertical="top" wrapText="1"/>
    </xf>
    <xf numFmtId="0" fontId="75" fillId="7" borderId="60" xfId="0" applyFont="1" applyFill="1" applyBorder="1" applyAlignment="1">
      <alignment horizontal="center" vertical="top" wrapText="1"/>
    </xf>
    <xf numFmtId="0" fontId="75" fillId="50" borderId="66" xfId="0" applyFont="1" applyFill="1" applyBorder="1" applyAlignment="1">
      <alignment horizontal="center" vertical="top" wrapText="1"/>
    </xf>
    <xf numFmtId="0" fontId="75" fillId="50" borderId="67" xfId="0" applyFont="1" applyFill="1" applyBorder="1" applyAlignment="1">
      <alignment horizontal="center" vertical="top" wrapText="1"/>
    </xf>
    <xf numFmtId="0" fontId="75" fillId="50" borderId="60" xfId="0" applyFont="1" applyFill="1" applyBorder="1" applyAlignment="1">
      <alignment horizontal="center" vertical="top" wrapText="1"/>
    </xf>
    <xf numFmtId="0" fontId="75" fillId="11" borderId="59" xfId="0" applyFont="1" applyFill="1" applyBorder="1" applyAlignment="1">
      <alignment horizontal="center" vertical="top" wrapText="1"/>
    </xf>
    <xf numFmtId="0" fontId="75" fillId="11" borderId="67" xfId="0" applyFont="1" applyFill="1" applyBorder="1" applyAlignment="1">
      <alignment horizontal="center" vertical="top" wrapText="1"/>
    </xf>
    <xf numFmtId="0" fontId="75" fillId="11" borderId="60" xfId="0" applyFont="1" applyFill="1" applyBorder="1" applyAlignment="1">
      <alignment horizontal="center" vertical="top" wrapText="1"/>
    </xf>
    <xf numFmtId="0" fontId="75" fillId="7" borderId="22" xfId="0" applyFont="1" applyFill="1" applyBorder="1" applyAlignment="1">
      <alignment horizontal="center" vertical="center"/>
    </xf>
    <xf numFmtId="0" fontId="75" fillId="7" borderId="43" xfId="0" applyFont="1" applyFill="1" applyBorder="1" applyAlignment="1">
      <alignment wrapText="1"/>
    </xf>
    <xf numFmtId="4" fontId="75" fillId="0" borderId="22" xfId="0" applyNumberFormat="1" applyFont="1" applyBorder="1" applyAlignment="1" applyProtection="1">
      <alignment horizontal="center" vertical="center"/>
      <protection locked="0"/>
    </xf>
    <xf numFmtId="4" fontId="75" fillId="0" borderId="23" xfId="0" applyNumberFormat="1" applyFont="1" applyBorder="1" applyAlignment="1" applyProtection="1">
      <alignment horizontal="center" vertical="center"/>
      <protection locked="0"/>
    </xf>
    <xf numFmtId="4" fontId="75" fillId="0" borderId="73" xfId="0" applyNumberFormat="1" applyFont="1" applyBorder="1" applyAlignment="1" applyProtection="1">
      <alignment horizontal="center" vertical="center"/>
      <protection locked="0"/>
    </xf>
    <xf numFmtId="4" fontId="75" fillId="0" borderId="71" xfId="0" applyNumberFormat="1" applyFont="1" applyBorder="1" applyAlignment="1" applyProtection="1">
      <alignment horizontal="center" vertical="center"/>
      <protection locked="0"/>
    </xf>
    <xf numFmtId="4" fontId="75" fillId="50" borderId="62" xfId="0" applyNumberFormat="1" applyFont="1" applyFill="1" applyBorder="1" applyAlignment="1">
      <alignment horizontal="center" vertical="center"/>
    </xf>
    <xf numFmtId="4" fontId="75" fillId="0" borderId="43" xfId="0" applyNumberFormat="1" applyFont="1" applyBorder="1" applyAlignment="1" applyProtection="1">
      <alignment horizontal="center" vertical="center"/>
      <protection locked="0"/>
    </xf>
    <xf numFmtId="4" fontId="75" fillId="11" borderId="22" xfId="0" applyNumberFormat="1" applyFont="1" applyFill="1" applyBorder="1" applyAlignment="1">
      <alignment horizontal="center" vertical="center"/>
    </xf>
    <xf numFmtId="4" fontId="75" fillId="0" borderId="23" xfId="0" applyNumberFormat="1" applyFont="1" applyBorder="1" applyAlignment="1">
      <alignment horizontal="center" vertical="center"/>
    </xf>
    <xf numFmtId="4" fontId="75" fillId="0" borderId="43" xfId="0" applyNumberFormat="1" applyFont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/>
    </xf>
    <xf numFmtId="0" fontId="76" fillId="7" borderId="50" xfId="0" applyFont="1" applyFill="1" applyBorder="1" applyAlignment="1" applyProtection="1">
      <alignment wrapText="1"/>
      <protection locked="0"/>
    </xf>
    <xf numFmtId="4" fontId="76" fillId="0" borderId="25" xfId="0" applyNumberFormat="1" applyFont="1" applyBorder="1" applyAlignment="1" applyProtection="1">
      <alignment horizontal="center" vertical="center"/>
      <protection locked="0"/>
    </xf>
    <xf numFmtId="4" fontId="76" fillId="0" borderId="26" xfId="0" applyNumberFormat="1" applyFont="1" applyBorder="1" applyAlignment="1" applyProtection="1">
      <alignment horizontal="center" vertical="center"/>
      <protection locked="0"/>
    </xf>
    <xf numFmtId="4" fontId="76" fillId="0" borderId="51" xfId="0" applyNumberFormat="1" applyFont="1" applyBorder="1" applyAlignment="1" applyProtection="1">
      <alignment horizontal="center" vertical="center"/>
      <protection locked="0"/>
    </xf>
    <xf numFmtId="4" fontId="76" fillId="0" borderId="53" xfId="0" applyNumberFormat="1" applyFont="1" applyBorder="1" applyAlignment="1" applyProtection="1">
      <alignment horizontal="center" vertical="center"/>
      <protection locked="0"/>
    </xf>
    <xf numFmtId="4" fontId="76" fillId="50" borderId="64" xfId="0" applyNumberFormat="1" applyFont="1" applyFill="1" applyBorder="1" applyAlignment="1">
      <alignment horizontal="center" vertical="center"/>
    </xf>
    <xf numFmtId="4" fontId="76" fillId="0" borderId="50" xfId="0" applyNumberFormat="1" applyFont="1" applyBorder="1" applyAlignment="1" applyProtection="1">
      <alignment horizontal="center" vertical="center"/>
      <protection locked="0"/>
    </xf>
    <xf numFmtId="4" fontId="76" fillId="11" borderId="25" xfId="0" applyNumberFormat="1" applyFont="1" applyFill="1" applyBorder="1" applyAlignment="1">
      <alignment horizontal="center" vertical="center"/>
    </xf>
    <xf numFmtId="4" fontId="76" fillId="0" borderId="26" xfId="0" applyNumberFormat="1" applyFont="1" applyBorder="1" applyAlignment="1">
      <alignment horizontal="center" vertical="center"/>
    </xf>
    <xf numFmtId="4" fontId="76" fillId="0" borderId="50" xfId="0" applyNumberFormat="1" applyFont="1" applyBorder="1" applyAlignment="1">
      <alignment horizontal="center" vertical="center"/>
    </xf>
    <xf numFmtId="0" fontId="75" fillId="7" borderId="25" xfId="0" applyFont="1" applyFill="1" applyBorder="1" applyAlignment="1">
      <alignment horizontal="center" vertical="center"/>
    </xf>
    <xf numFmtId="0" fontId="75" fillId="7" borderId="50" xfId="0" applyFont="1" applyFill="1" applyBorder="1" applyAlignment="1">
      <alignment wrapText="1"/>
    </xf>
    <xf numFmtId="4" fontId="75" fillId="0" borderId="25" xfId="0" applyNumberFormat="1" applyFont="1" applyBorder="1" applyAlignment="1" applyProtection="1">
      <alignment horizontal="center" vertical="center"/>
      <protection locked="0"/>
    </xf>
    <xf numFmtId="4" fontId="75" fillId="0" borderId="26" xfId="0" applyNumberFormat="1" applyFont="1" applyBorder="1" applyAlignment="1" applyProtection="1">
      <alignment horizontal="center" vertical="center"/>
      <protection locked="0"/>
    </xf>
    <xf numFmtId="4" fontId="75" fillId="0" borderId="51" xfId="0" applyNumberFormat="1" applyFont="1" applyBorder="1" applyAlignment="1" applyProtection="1">
      <alignment horizontal="center" vertical="center"/>
      <protection locked="0"/>
    </xf>
    <xf numFmtId="4" fontId="75" fillId="0" borderId="53" xfId="0" applyNumberFormat="1" applyFont="1" applyBorder="1" applyAlignment="1" applyProtection="1">
      <alignment horizontal="center" vertical="center"/>
      <protection locked="0"/>
    </xf>
    <xf numFmtId="4" fontId="75" fillId="50" borderId="64" xfId="0" applyNumberFormat="1" applyFont="1" applyFill="1" applyBorder="1" applyAlignment="1">
      <alignment horizontal="center" vertical="center"/>
    </xf>
    <xf numFmtId="4" fontId="75" fillId="0" borderId="50" xfId="0" applyNumberFormat="1" applyFont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>
      <alignment horizontal="center" vertical="center"/>
    </xf>
    <xf numFmtId="4" fontId="75" fillId="0" borderId="26" xfId="0" applyNumberFormat="1" applyFont="1" applyBorder="1" applyAlignment="1">
      <alignment horizontal="center" vertical="center"/>
    </xf>
    <xf numFmtId="4" fontId="75" fillId="0" borderId="50" xfId="0" applyNumberFormat="1" applyFont="1" applyBorder="1" applyAlignment="1">
      <alignment horizontal="center" vertical="center"/>
    </xf>
    <xf numFmtId="0" fontId="76" fillId="7" borderId="50" xfId="0" applyFont="1" applyFill="1" applyBorder="1" applyAlignment="1">
      <alignment wrapText="1"/>
    </xf>
    <xf numFmtId="4" fontId="75" fillId="0" borderId="29" xfId="0" applyNumberFormat="1" applyFont="1" applyBorder="1" applyAlignment="1">
      <alignment horizontal="center" vertical="center"/>
    </xf>
    <xf numFmtId="4" fontId="75" fillId="0" borderId="57" xfId="0" applyNumberFormat="1" applyFont="1" applyBorder="1" applyAlignment="1">
      <alignment horizontal="center" vertical="center"/>
    </xf>
    <xf numFmtId="4" fontId="75" fillId="11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/>
    </xf>
    <xf numFmtId="0" fontId="0" fillId="0" borderId="0" xfId="0" applyAlignment="1">
      <alignment/>
    </xf>
    <xf numFmtId="0" fontId="76" fillId="7" borderId="61" xfId="0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 applyProtection="1">
      <alignment horizontal="left"/>
      <protection locked="0"/>
    </xf>
    <xf numFmtId="0" fontId="76" fillId="7" borderId="54" xfId="0" applyFont="1" applyFill="1" applyBorder="1" applyAlignment="1" applyProtection="1">
      <alignment horizontal="center"/>
      <protection locked="0"/>
    </xf>
    <xf numFmtId="0" fontId="76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center"/>
      <protection locked="0"/>
    </xf>
    <xf numFmtId="0" fontId="4" fillId="7" borderId="54" xfId="0" applyFont="1" applyFill="1" applyBorder="1" applyAlignment="1" applyProtection="1">
      <alignment horizontal="left"/>
      <protection locked="0"/>
    </xf>
    <xf numFmtId="0" fontId="75" fillId="7" borderId="54" xfId="0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right"/>
      <protection locked="0"/>
    </xf>
    <xf numFmtId="0" fontId="76" fillId="7" borderId="53" xfId="0" applyFont="1" applyFill="1" applyBorder="1" applyAlignment="1" applyProtection="1">
      <alignment horizontal="center"/>
      <protection locked="0"/>
    </xf>
    <xf numFmtId="0" fontId="76" fillId="7" borderId="56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left"/>
      <protection locked="0"/>
    </xf>
    <xf numFmtId="0" fontId="76" fillId="7" borderId="76" xfId="0" applyFont="1" applyFill="1" applyBorder="1" applyAlignment="1" applyProtection="1">
      <alignment horizontal="center"/>
      <protection locked="0"/>
    </xf>
    <xf numFmtId="49" fontId="75" fillId="7" borderId="71" xfId="0" applyNumberFormat="1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 wrapText="1"/>
      <protection locked="0"/>
    </xf>
    <xf numFmtId="0" fontId="75" fillId="7" borderId="53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center"/>
      <protection locked="0"/>
    </xf>
    <xf numFmtId="49" fontId="75" fillId="7" borderId="49" xfId="0" applyNumberFormat="1" applyFont="1" applyFill="1" applyBorder="1" applyAlignment="1" applyProtection="1">
      <alignment horizontal="center"/>
      <protection locked="0"/>
    </xf>
    <xf numFmtId="0" fontId="76" fillId="7" borderId="49" xfId="0" applyFont="1" applyFill="1" applyBorder="1" applyAlignment="1" applyProtection="1">
      <alignment horizontal="center"/>
      <protection locked="0"/>
    </xf>
    <xf numFmtId="0" fontId="75" fillId="7" borderId="28" xfId="0" applyFont="1" applyFill="1" applyBorder="1" applyAlignment="1">
      <alignment horizontal="center" vertical="center" wrapText="1"/>
    </xf>
    <xf numFmtId="0" fontId="75" fillId="7" borderId="29" xfId="0" applyFont="1" applyFill="1" applyBorder="1" applyAlignment="1">
      <alignment horizontal="center" vertical="center" wrapText="1"/>
    </xf>
    <xf numFmtId="0" fontId="75" fillId="7" borderId="57" xfId="0" applyFont="1" applyFill="1" applyBorder="1" applyAlignment="1">
      <alignment horizontal="center" vertical="center" wrapText="1"/>
    </xf>
    <xf numFmtId="0" fontId="75" fillId="7" borderId="42" xfId="0" applyFont="1" applyFill="1" applyBorder="1" applyAlignment="1">
      <alignment horizontal="center" vertical="center" wrapText="1"/>
    </xf>
    <xf numFmtId="0" fontId="75" fillId="50" borderId="28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75" fillId="50" borderId="42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75" fillId="11" borderId="42" xfId="0" applyFont="1" applyFill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29" fillId="7" borderId="53" xfId="0" applyFont="1" applyFill="1" applyBorder="1" applyAlignment="1">
      <alignment wrapText="1"/>
    </xf>
    <xf numFmtId="0" fontId="31" fillId="7" borderId="53" xfId="0" applyFont="1" applyFill="1" applyBorder="1" applyAlignment="1">
      <alignment horizontal="right"/>
    </xf>
    <xf numFmtId="0" fontId="31" fillId="7" borderId="56" xfId="0" applyFont="1" applyFill="1" applyBorder="1" applyAlignment="1">
      <alignment horizontal="right"/>
    </xf>
    <xf numFmtId="0" fontId="76" fillId="7" borderId="59" xfId="0" applyFont="1" applyFill="1" applyBorder="1" applyAlignment="1">
      <alignment horizontal="center" vertical="center"/>
    </xf>
    <xf numFmtId="0" fontId="76" fillId="7" borderId="60" xfId="0" applyFont="1" applyFill="1" applyBorder="1" applyAlignment="1" applyProtection="1">
      <alignment wrapText="1"/>
      <protection locked="0"/>
    </xf>
    <xf numFmtId="4" fontId="76" fillId="0" borderId="59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 applyProtection="1">
      <alignment horizontal="center" vertical="center"/>
      <protection locked="0"/>
    </xf>
    <xf numFmtId="4" fontId="76" fillId="0" borderId="68" xfId="0" applyNumberFormat="1" applyFont="1" applyBorder="1" applyAlignment="1" applyProtection="1">
      <alignment horizontal="center" vertical="center"/>
      <protection locked="0"/>
    </xf>
    <xf numFmtId="4" fontId="76" fillId="0" borderId="74" xfId="0" applyNumberFormat="1" applyFont="1" applyBorder="1" applyAlignment="1" applyProtection="1">
      <alignment horizontal="center" vertical="center"/>
      <protection locked="0"/>
    </xf>
    <xf numFmtId="4" fontId="76" fillId="50" borderId="66" xfId="0" applyNumberFormat="1" applyFont="1" applyFill="1" applyBorder="1" applyAlignment="1">
      <alignment horizontal="center" vertical="center"/>
    </xf>
    <xf numFmtId="4" fontId="76" fillId="0" borderId="60" xfId="0" applyNumberFormat="1" applyFont="1" applyBorder="1" applyAlignment="1" applyProtection="1">
      <alignment horizontal="center" vertical="center"/>
      <protection locked="0"/>
    </xf>
    <xf numFmtId="0" fontId="75" fillId="7" borderId="35" xfId="0" applyFont="1" applyFill="1" applyBorder="1" applyAlignment="1">
      <alignment horizontal="center" vertical="center"/>
    </xf>
    <xf numFmtId="0" fontId="75" fillId="7" borderId="81" xfId="0" applyFont="1" applyFill="1" applyBorder="1" applyAlignment="1">
      <alignment wrapText="1"/>
    </xf>
    <xf numFmtId="4" fontId="75" fillId="0" borderId="35" xfId="0" applyNumberFormat="1" applyFont="1" applyBorder="1" applyAlignment="1">
      <alignment horizontal="center" vertical="center"/>
    </xf>
    <xf numFmtId="4" fontId="75" fillId="0" borderId="36" xfId="0" applyNumberFormat="1" applyFont="1" applyBorder="1" applyAlignment="1">
      <alignment horizontal="center" vertical="center"/>
    </xf>
    <xf numFmtId="4" fontId="75" fillId="0" borderId="70" xfId="0" applyNumberFormat="1" applyFont="1" applyBorder="1" applyAlignment="1">
      <alignment horizontal="center" vertical="center"/>
    </xf>
    <xf numFmtId="4" fontId="75" fillId="0" borderId="31" xfId="0" applyNumberFormat="1" applyFont="1" applyBorder="1" applyAlignment="1">
      <alignment horizontal="center" vertical="center"/>
    </xf>
    <xf numFmtId="4" fontId="75" fillId="50" borderId="69" xfId="0" applyNumberFormat="1" applyFont="1" applyFill="1" applyBorder="1" applyAlignment="1">
      <alignment horizontal="center" vertical="center"/>
    </xf>
    <xf numFmtId="4" fontId="75" fillId="0" borderId="81" xfId="0" applyNumberFormat="1" applyFont="1" applyBorder="1" applyAlignment="1">
      <alignment horizontal="center" vertical="center"/>
    </xf>
    <xf numFmtId="0" fontId="29" fillId="7" borderId="45" xfId="0" applyFont="1" applyFill="1" applyBorder="1" applyAlignment="1">
      <alignment wrapText="1"/>
    </xf>
    <xf numFmtId="0" fontId="75" fillId="7" borderId="65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75" fillId="50" borderId="29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50" borderId="65" xfId="0" applyFont="1" applyFill="1" applyBorder="1" applyAlignment="1">
      <alignment horizontal="center" vertical="top" wrapText="1"/>
    </xf>
    <xf numFmtId="0" fontId="75" fillId="50" borderId="57" xfId="0" applyFont="1" applyFill="1" applyBorder="1" applyAlignment="1">
      <alignment horizontal="center" vertical="top" wrapText="1"/>
    </xf>
    <xf numFmtId="0" fontId="75" fillId="11" borderId="65" xfId="0" applyFont="1" applyFill="1" applyBorder="1" applyAlignment="1">
      <alignment horizontal="center" vertical="top" wrapText="1"/>
    </xf>
    <xf numFmtId="0" fontId="93" fillId="0" borderId="84" xfId="92" applyFont="1" applyBorder="1" applyAlignment="1" applyProtection="1">
      <alignment horizontal="center"/>
      <protection locked="0"/>
    </xf>
    <xf numFmtId="0" fontId="18" fillId="0" borderId="84" xfId="92" applyBorder="1" applyProtection="1">
      <alignment/>
      <protection locked="0"/>
    </xf>
    <xf numFmtId="0" fontId="18" fillId="0" borderId="85" xfId="92" applyBorder="1" applyProtection="1">
      <alignment/>
      <protection locked="0"/>
    </xf>
    <xf numFmtId="0" fontId="18" fillId="0" borderId="0" xfId="92" applyProtection="1">
      <alignment/>
      <protection locked="0"/>
    </xf>
    <xf numFmtId="186" fontId="94" fillId="55" borderId="0" xfId="92" applyNumberFormat="1" applyFont="1" applyFill="1" applyBorder="1">
      <alignment/>
      <protection/>
    </xf>
    <xf numFmtId="0" fontId="18" fillId="0" borderId="0" xfId="92" applyBorder="1">
      <alignment/>
      <protection/>
    </xf>
    <xf numFmtId="0" fontId="18" fillId="0" borderId="0" xfId="92" applyBorder="1" applyProtection="1">
      <alignment/>
      <protection locked="0"/>
    </xf>
    <xf numFmtId="0" fontId="18" fillId="0" borderId="0" xfId="92" applyBorder="1" applyAlignment="1" applyProtection="1">
      <alignment horizontal="right"/>
      <protection locked="0"/>
    </xf>
    <xf numFmtId="0" fontId="18" fillId="0" borderId="86" xfId="92" applyBorder="1" applyProtection="1">
      <alignment/>
      <protection locked="0"/>
    </xf>
    <xf numFmtId="0" fontId="18" fillId="0" borderId="87" xfId="92" applyBorder="1" applyAlignment="1" applyProtection="1">
      <alignment/>
      <protection locked="0"/>
    </xf>
    <xf numFmtId="0" fontId="18" fillId="0" borderId="0" xfId="92" applyBorder="1" applyAlignment="1" applyProtection="1">
      <alignment/>
      <protection locked="0"/>
    </xf>
    <xf numFmtId="2" fontId="95" fillId="0" borderId="0" xfId="92" applyNumberFormat="1" applyFont="1" applyBorder="1">
      <alignment/>
      <protection/>
    </xf>
    <xf numFmtId="0" fontId="18" fillId="0" borderId="22" xfId="92" applyBorder="1" applyProtection="1">
      <alignment/>
      <protection locked="0"/>
    </xf>
    <xf numFmtId="0" fontId="18" fillId="0" borderId="62" xfId="92" applyBorder="1" applyAlignment="1" applyProtection="1">
      <alignment textRotation="90" wrapText="1"/>
      <protection locked="0"/>
    </xf>
    <xf numFmtId="0" fontId="18" fillId="0" borderId="23" xfId="92" applyBorder="1" applyAlignment="1" applyProtection="1">
      <alignment textRotation="90" wrapText="1"/>
      <protection locked="0"/>
    </xf>
    <xf numFmtId="0" fontId="18" fillId="0" borderId="23" xfId="92" applyBorder="1" applyProtection="1">
      <alignment/>
      <protection locked="0"/>
    </xf>
    <xf numFmtId="0" fontId="18" fillId="0" borderId="23" xfId="92" applyBorder="1">
      <alignment/>
      <protection/>
    </xf>
    <xf numFmtId="0" fontId="18" fillId="0" borderId="23" xfId="92" applyBorder="1" applyAlignment="1">
      <alignment textRotation="90" wrapText="1"/>
      <protection/>
    </xf>
    <xf numFmtId="0" fontId="18" fillId="0" borderId="43" xfId="92" applyBorder="1" applyAlignment="1" applyProtection="1">
      <alignment horizontal="center" vertical="center" wrapText="1"/>
      <protection locked="0"/>
    </xf>
    <xf numFmtId="0" fontId="18" fillId="0" borderId="22" xfId="92" applyBorder="1" applyAlignment="1" applyProtection="1">
      <alignment horizontal="center"/>
      <protection locked="0"/>
    </xf>
    <xf numFmtId="0" fontId="18" fillId="0" borderId="23" xfId="92" applyBorder="1" applyAlignment="1" applyProtection="1">
      <alignment horizontal="center"/>
      <protection locked="0"/>
    </xf>
    <xf numFmtId="0" fontId="18" fillId="0" borderId="73" xfId="92" applyBorder="1" applyAlignment="1" applyProtection="1">
      <alignment horizontal="center" wrapText="1"/>
      <protection locked="0"/>
    </xf>
    <xf numFmtId="0" fontId="18" fillId="0" borderId="62" xfId="92" applyBorder="1" applyAlignment="1" applyProtection="1">
      <alignment horizontal="center" textRotation="90" wrapText="1"/>
      <protection locked="0"/>
    </xf>
    <xf numFmtId="0" fontId="18" fillId="0" borderId="23" xfId="92" applyBorder="1" applyAlignment="1" applyProtection="1">
      <alignment horizontal="center" textRotation="90" wrapText="1"/>
      <protection locked="0"/>
    </xf>
    <xf numFmtId="0" fontId="18" fillId="0" borderId="23" xfId="92" applyNumberFormat="1" applyBorder="1" applyAlignment="1" applyProtection="1">
      <alignment horizontal="center" wrapText="1"/>
      <protection locked="0"/>
    </xf>
    <xf numFmtId="0" fontId="18" fillId="0" borderId="73" xfId="92" applyBorder="1" applyProtection="1">
      <alignment/>
      <protection locked="0"/>
    </xf>
    <xf numFmtId="0" fontId="18" fillId="0" borderId="25" xfId="92" applyBorder="1" applyProtection="1">
      <alignment/>
      <protection locked="0"/>
    </xf>
    <xf numFmtId="0" fontId="18" fillId="0" borderId="64" xfId="92" applyBorder="1" applyProtection="1">
      <alignment/>
      <protection locked="0"/>
    </xf>
    <xf numFmtId="0" fontId="18" fillId="0" borderId="26" xfId="92" applyBorder="1" applyProtection="1">
      <alignment/>
      <protection locked="0"/>
    </xf>
    <xf numFmtId="0" fontId="18" fillId="0" borderId="26" xfId="92" applyBorder="1" applyAlignment="1" applyProtection="1">
      <alignment horizontal="center"/>
      <protection locked="0"/>
    </xf>
    <xf numFmtId="0" fontId="18" fillId="0" borderId="26" xfId="92" applyBorder="1">
      <alignment/>
      <protection/>
    </xf>
    <xf numFmtId="0" fontId="18" fillId="0" borderId="50" xfId="92" applyBorder="1" applyProtection="1">
      <alignment/>
      <protection locked="0"/>
    </xf>
    <xf numFmtId="9" fontId="18" fillId="0" borderId="51" xfId="92" applyNumberFormat="1" applyBorder="1" applyAlignment="1" applyProtection="1">
      <alignment horizontal="center"/>
      <protection locked="0"/>
    </xf>
    <xf numFmtId="9" fontId="96" fillId="0" borderId="64" xfId="92" applyNumberFormat="1" applyFont="1" applyBorder="1" applyAlignment="1" applyProtection="1">
      <alignment horizontal="center"/>
      <protection locked="0"/>
    </xf>
    <xf numFmtId="9" fontId="96" fillId="0" borderId="26" xfId="92" applyNumberFormat="1" applyFont="1" applyBorder="1" applyAlignment="1" applyProtection="1">
      <alignment horizontal="center"/>
      <protection locked="0"/>
    </xf>
    <xf numFmtId="0" fontId="96" fillId="0" borderId="26" xfId="92" applyFont="1" applyBorder="1" applyAlignment="1" applyProtection="1">
      <alignment horizontal="center"/>
      <protection locked="0"/>
    </xf>
    <xf numFmtId="0" fontId="18" fillId="0" borderId="51" xfId="92" applyBorder="1" applyAlignment="1" applyProtection="1">
      <alignment horizontal="center"/>
      <protection locked="0"/>
    </xf>
    <xf numFmtId="0" fontId="97" fillId="0" borderId="25" xfId="92" applyFont="1" applyBorder="1" applyProtection="1">
      <alignment/>
      <protection locked="0"/>
    </xf>
    <xf numFmtId="185" fontId="18" fillId="0" borderId="26" xfId="92" applyNumberFormat="1" applyBorder="1" applyProtection="1">
      <alignment/>
      <protection locked="0"/>
    </xf>
    <xf numFmtId="3" fontId="18" fillId="0" borderId="50" xfId="92" applyNumberFormat="1" applyBorder="1" applyProtection="1">
      <alignment/>
      <protection locked="0"/>
    </xf>
    <xf numFmtId="3" fontId="18" fillId="0" borderId="25" xfId="92" applyNumberFormat="1" applyBorder="1" applyProtection="1">
      <alignment/>
      <protection locked="0"/>
    </xf>
    <xf numFmtId="3" fontId="18" fillId="0" borderId="26" xfId="92" applyNumberFormat="1" applyBorder="1" applyProtection="1">
      <alignment/>
      <protection locked="0"/>
    </xf>
    <xf numFmtId="3" fontId="18" fillId="0" borderId="51" xfId="92" applyNumberFormat="1" applyBorder="1">
      <alignment/>
      <protection/>
    </xf>
    <xf numFmtId="3" fontId="18" fillId="0" borderId="64" xfId="92" applyNumberFormat="1" applyBorder="1" applyProtection="1">
      <alignment/>
      <protection locked="0"/>
    </xf>
    <xf numFmtId="185" fontId="18" fillId="0" borderId="51" xfId="92" applyNumberFormat="1" applyBorder="1" applyProtection="1">
      <alignment/>
      <protection locked="0"/>
    </xf>
    <xf numFmtId="0" fontId="97" fillId="0" borderId="25" xfId="92" applyFont="1" applyFill="1" applyBorder="1" applyProtection="1">
      <alignment/>
      <protection locked="0"/>
    </xf>
    <xf numFmtId="0" fontId="18" fillId="0" borderId="64" xfId="92" applyFill="1" applyBorder="1" applyProtection="1">
      <alignment/>
      <protection locked="0"/>
    </xf>
    <xf numFmtId="0" fontId="18" fillId="0" borderId="26" xfId="92" applyFill="1" applyBorder="1" applyProtection="1">
      <alignment/>
      <protection locked="0"/>
    </xf>
    <xf numFmtId="185" fontId="18" fillId="0" borderId="26" xfId="92" applyNumberFormat="1" applyFill="1" applyBorder="1" applyProtection="1">
      <alignment/>
      <protection locked="0"/>
    </xf>
    <xf numFmtId="3" fontId="18" fillId="0" borderId="50" xfId="92" applyNumberFormat="1" applyFill="1" applyBorder="1" applyProtection="1">
      <alignment/>
      <protection locked="0"/>
    </xf>
    <xf numFmtId="3" fontId="18" fillId="0" borderId="25" xfId="92" applyNumberFormat="1" applyFill="1" applyBorder="1" applyProtection="1">
      <alignment/>
      <protection locked="0"/>
    </xf>
    <xf numFmtId="3" fontId="18" fillId="0" borderId="26" xfId="92" applyNumberFormat="1" applyFill="1" applyBorder="1" applyProtection="1">
      <alignment/>
      <protection locked="0"/>
    </xf>
    <xf numFmtId="3" fontId="18" fillId="0" borderId="51" xfId="92" applyNumberFormat="1" applyFill="1" applyBorder="1">
      <alignment/>
      <protection/>
    </xf>
    <xf numFmtId="3" fontId="18" fillId="0" borderId="64" xfId="92" applyNumberFormat="1" applyFill="1" applyBorder="1" applyProtection="1">
      <alignment/>
      <protection locked="0"/>
    </xf>
    <xf numFmtId="185" fontId="18" fillId="0" borderId="51" xfId="92" applyNumberFormat="1" applyFill="1" applyBorder="1" applyProtection="1">
      <alignment/>
      <protection locked="0"/>
    </xf>
    <xf numFmtId="0" fontId="18" fillId="0" borderId="0" xfId="92" applyFill="1" applyProtection="1">
      <alignment/>
      <protection locked="0"/>
    </xf>
    <xf numFmtId="0" fontId="52" fillId="0" borderId="28" xfId="92" applyFont="1" applyBorder="1" applyProtection="1">
      <alignment/>
      <protection locked="0"/>
    </xf>
    <xf numFmtId="4" fontId="52" fillId="0" borderId="57" xfId="92" applyNumberFormat="1" applyFont="1" applyBorder="1" applyProtection="1">
      <alignment/>
      <protection locked="0"/>
    </xf>
    <xf numFmtId="0" fontId="13" fillId="0" borderId="29" xfId="92" applyFont="1" applyBorder="1" applyProtection="1">
      <alignment/>
      <protection locked="0"/>
    </xf>
    <xf numFmtId="0" fontId="52" fillId="0" borderId="29" xfId="92" applyFont="1" applyBorder="1" applyProtection="1">
      <alignment/>
      <protection locked="0"/>
    </xf>
    <xf numFmtId="185" fontId="52" fillId="0" borderId="29" xfId="92" applyNumberFormat="1" applyFont="1" applyBorder="1" applyProtection="1">
      <alignment/>
      <protection locked="0"/>
    </xf>
    <xf numFmtId="3" fontId="52" fillId="0" borderId="57" xfId="92" applyNumberFormat="1" applyFont="1" applyBorder="1" applyProtection="1">
      <alignment/>
      <protection locked="0"/>
    </xf>
    <xf numFmtId="3" fontId="52" fillId="0" borderId="28" xfId="92" applyNumberFormat="1" applyFont="1" applyBorder="1" applyProtection="1">
      <alignment/>
      <protection locked="0"/>
    </xf>
    <xf numFmtId="3" fontId="52" fillId="0" borderId="29" xfId="92" applyNumberFormat="1" applyFont="1" applyBorder="1" applyProtection="1">
      <alignment/>
      <protection locked="0"/>
    </xf>
    <xf numFmtId="3" fontId="52" fillId="0" borderId="42" xfId="92" applyNumberFormat="1" applyFont="1" applyBorder="1" applyProtection="1">
      <alignment/>
      <protection locked="0"/>
    </xf>
    <xf numFmtId="3" fontId="52" fillId="0" borderId="65" xfId="92" applyNumberFormat="1" applyFont="1" applyBorder="1" applyProtection="1">
      <alignment/>
      <protection locked="0"/>
    </xf>
    <xf numFmtId="185" fontId="13" fillId="0" borderId="42" xfId="92" applyNumberFormat="1" applyFont="1" applyBorder="1" applyProtection="1">
      <alignment/>
      <protection locked="0"/>
    </xf>
    <xf numFmtId="0" fontId="52" fillId="0" borderId="0" xfId="92" applyFont="1" applyProtection="1">
      <alignment/>
      <protection locked="0"/>
    </xf>
    <xf numFmtId="0" fontId="52" fillId="0" borderId="87" xfId="92" applyFont="1" applyBorder="1" applyProtection="1">
      <alignment/>
      <protection locked="0"/>
    </xf>
    <xf numFmtId="0" fontId="52" fillId="0" borderId="0" xfId="92" applyFont="1" applyBorder="1" applyProtection="1">
      <alignment/>
      <protection locked="0"/>
    </xf>
    <xf numFmtId="0" fontId="13" fillId="0" borderId="0" xfId="92" applyFont="1" applyBorder="1" applyProtection="1">
      <alignment/>
      <protection locked="0"/>
    </xf>
    <xf numFmtId="0" fontId="15" fillId="0" borderId="0" xfId="92" applyFont="1" applyBorder="1">
      <alignment/>
      <protection/>
    </xf>
    <xf numFmtId="1" fontId="52" fillId="0" borderId="0" xfId="92" applyNumberFormat="1" applyFont="1" applyBorder="1" applyProtection="1">
      <alignment/>
      <protection locked="0"/>
    </xf>
    <xf numFmtId="3" fontId="13" fillId="0" borderId="0" xfId="92" applyNumberFormat="1" applyFont="1" applyBorder="1" applyProtection="1">
      <alignment/>
      <protection locked="0"/>
    </xf>
    <xf numFmtId="1" fontId="13" fillId="0" borderId="86" xfId="92" applyNumberFormat="1" applyFont="1" applyBorder="1" applyProtection="1">
      <alignment/>
      <protection locked="0"/>
    </xf>
    <xf numFmtId="2" fontId="52" fillId="0" borderId="0" xfId="92" applyNumberFormat="1" applyFont="1" applyBorder="1" applyProtection="1">
      <alignment/>
      <protection locked="0"/>
    </xf>
    <xf numFmtId="183" fontId="13" fillId="0" borderId="0" xfId="92" applyNumberFormat="1" applyFont="1" applyBorder="1" applyProtection="1">
      <alignment/>
      <protection locked="0"/>
    </xf>
    <xf numFmtId="0" fontId="52" fillId="0" borderId="86" xfId="92" applyFont="1" applyBorder="1" applyProtection="1">
      <alignment/>
      <protection locked="0"/>
    </xf>
    <xf numFmtId="183" fontId="98" fillId="0" borderId="88" xfId="92" applyNumberFormat="1" applyFont="1" applyBorder="1" applyProtection="1">
      <alignment/>
      <protection locked="0"/>
    </xf>
    <xf numFmtId="10" fontId="98" fillId="0" borderId="73" xfId="92" applyNumberFormat="1" applyFont="1" applyBorder="1" applyProtection="1">
      <alignment/>
      <protection locked="0"/>
    </xf>
    <xf numFmtId="1" fontId="13" fillId="0" borderId="0" xfId="92" applyNumberFormat="1" applyFont="1" applyBorder="1" applyProtection="1">
      <alignment/>
      <protection locked="0"/>
    </xf>
    <xf numFmtId="10" fontId="98" fillId="0" borderId="51" xfId="92" applyNumberFormat="1" applyFont="1" applyBorder="1" applyProtection="1">
      <alignment/>
      <protection locked="0"/>
    </xf>
    <xf numFmtId="182" fontId="52" fillId="0" borderId="0" xfId="92" applyNumberFormat="1" applyFont="1" applyBorder="1" applyProtection="1">
      <alignment/>
      <protection locked="0"/>
    </xf>
    <xf numFmtId="10" fontId="98" fillId="0" borderId="42" xfId="92" applyNumberFormat="1" applyFont="1" applyBorder="1" applyProtection="1">
      <alignment/>
      <protection locked="0"/>
    </xf>
    <xf numFmtId="2" fontId="52" fillId="0" borderId="77" xfId="92" applyNumberFormat="1" applyFont="1" applyBorder="1" applyProtection="1">
      <alignment/>
      <protection locked="0"/>
    </xf>
    <xf numFmtId="0" fontId="52" fillId="0" borderId="77" xfId="92" applyFont="1" applyBorder="1" applyProtection="1">
      <alignment/>
      <protection locked="0"/>
    </xf>
    <xf numFmtId="1" fontId="52" fillId="0" borderId="77" xfId="92" applyNumberFormat="1" applyFont="1" applyBorder="1" applyProtection="1">
      <alignment/>
      <protection locked="0"/>
    </xf>
    <xf numFmtId="182" fontId="52" fillId="0" borderId="77" xfId="92" applyNumberFormat="1" applyFont="1" applyBorder="1" applyProtection="1">
      <alignment/>
      <protection locked="0"/>
    </xf>
    <xf numFmtId="0" fontId="13" fillId="0" borderId="77" xfId="92" applyFont="1" applyBorder="1" applyProtection="1">
      <alignment/>
      <protection locked="0"/>
    </xf>
    <xf numFmtId="1" fontId="13" fillId="0" borderId="77" xfId="92" applyNumberFormat="1" applyFont="1" applyBorder="1" applyProtection="1">
      <alignment/>
      <protection locked="0"/>
    </xf>
    <xf numFmtId="0" fontId="52" fillId="0" borderId="34" xfId="92" applyFont="1" applyBorder="1" applyProtection="1">
      <alignment/>
      <protection locked="0"/>
    </xf>
    <xf numFmtId="0" fontId="18" fillId="0" borderId="87" xfId="92" applyFill="1" applyBorder="1" applyAlignment="1" applyProtection="1">
      <alignment horizontal="right" wrapText="1"/>
      <protection/>
    </xf>
    <xf numFmtId="0" fontId="18" fillId="0" borderId="0" xfId="92" applyFill="1" applyBorder="1" applyAlignment="1" applyProtection="1">
      <alignment horizontal="right" wrapText="1"/>
      <protection/>
    </xf>
    <xf numFmtId="10" fontId="52" fillId="0" borderId="0" xfId="92" applyNumberFormat="1" applyFont="1" applyBorder="1" applyProtection="1">
      <alignment/>
      <protection locked="0"/>
    </xf>
    <xf numFmtId="2" fontId="52" fillId="0" borderId="84" xfId="92" applyNumberFormat="1" applyFont="1" applyBorder="1" applyProtection="1">
      <alignment/>
      <protection locked="0"/>
    </xf>
    <xf numFmtId="0" fontId="52" fillId="0" borderId="84" xfId="92" applyFont="1" applyBorder="1" applyProtection="1">
      <alignment/>
      <protection locked="0"/>
    </xf>
    <xf numFmtId="1" fontId="52" fillId="0" borderId="84" xfId="92" applyNumberFormat="1" applyFont="1" applyBorder="1" applyProtection="1">
      <alignment/>
      <protection locked="0"/>
    </xf>
    <xf numFmtId="0" fontId="13" fillId="0" borderId="84" xfId="92" applyFont="1" applyBorder="1" applyProtection="1">
      <alignment/>
      <protection locked="0"/>
    </xf>
    <xf numFmtId="1" fontId="13" fillId="0" borderId="84" xfId="92" applyNumberFormat="1" applyFont="1" applyBorder="1" applyProtection="1">
      <alignment/>
      <protection locked="0"/>
    </xf>
    <xf numFmtId="0" fontId="52" fillId="0" borderId="85" xfId="92" applyFont="1" applyBorder="1" applyProtection="1">
      <alignment/>
      <protection locked="0"/>
    </xf>
    <xf numFmtId="198" fontId="18" fillId="0" borderId="0" xfId="92" applyNumberFormat="1" applyBorder="1" applyProtection="1">
      <alignment/>
      <protection locked="0"/>
    </xf>
    <xf numFmtId="0" fontId="18" fillId="0" borderId="87" xfId="92" applyBorder="1" applyProtection="1">
      <alignment/>
      <protection locked="0"/>
    </xf>
    <xf numFmtId="186" fontId="94" fillId="0" borderId="0" xfId="92" applyNumberFormat="1" applyFont="1" applyBorder="1">
      <alignment/>
      <protection/>
    </xf>
    <xf numFmtId="0" fontId="52" fillId="0" borderId="26" xfId="92" applyFont="1" applyBorder="1" applyAlignment="1" applyProtection="1">
      <alignment horizontal="center"/>
      <protection locked="0"/>
    </xf>
    <xf numFmtId="0" fontId="52" fillId="0" borderId="26" xfId="92" applyFont="1" applyBorder="1" applyProtection="1">
      <alignment/>
      <protection locked="0"/>
    </xf>
    <xf numFmtId="182" fontId="52" fillId="0" borderId="29" xfId="92" applyNumberFormat="1" applyFont="1" applyBorder="1" applyProtection="1">
      <alignment/>
      <protection locked="0"/>
    </xf>
    <xf numFmtId="9" fontId="97" fillId="0" borderId="25" xfId="92" applyNumberFormat="1" applyFont="1" applyBorder="1" applyAlignment="1" applyProtection="1">
      <alignment horizontal="center"/>
      <protection locked="0"/>
    </xf>
    <xf numFmtId="9" fontId="97" fillId="0" borderId="26" xfId="92" applyNumberFormat="1" applyFont="1" applyBorder="1" applyAlignment="1" applyProtection="1">
      <alignment horizontal="center"/>
      <protection locked="0"/>
    </xf>
    <xf numFmtId="0" fontId="76" fillId="7" borderId="53" xfId="0" applyFont="1" applyFill="1" applyBorder="1" applyAlignment="1">
      <alignment wrapText="1"/>
    </xf>
    <xf numFmtId="0" fontId="76" fillId="7" borderId="74" xfId="0" applyFont="1" applyFill="1" applyBorder="1" applyAlignment="1">
      <alignment wrapText="1"/>
    </xf>
    <xf numFmtId="0" fontId="29" fillId="7" borderId="49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29" fillId="7" borderId="76" xfId="0" applyFont="1" applyFill="1" applyBorder="1" applyAlignment="1">
      <alignment horizontal="center" vertical="center"/>
    </xf>
    <xf numFmtId="0" fontId="0" fillId="7" borderId="89" xfId="0" applyFill="1" applyBorder="1" applyAlignment="1">
      <alignment/>
    </xf>
    <xf numFmtId="0" fontId="30" fillId="7" borderId="32" xfId="0" applyFon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41" xfId="0" applyFill="1" applyBorder="1" applyAlignment="1">
      <alignment/>
    </xf>
    <xf numFmtId="0" fontId="31" fillId="7" borderId="56" xfId="0" applyFont="1" applyFill="1" applyBorder="1" applyAlignment="1">
      <alignment/>
    </xf>
    <xf numFmtId="0" fontId="76" fillId="7" borderId="54" xfId="0" applyFont="1" applyFill="1" applyBorder="1" applyAlignment="1">
      <alignment horizontal="center" vertical="center"/>
    </xf>
    <xf numFmtId="0" fontId="76" fillId="7" borderId="76" xfId="0" applyFont="1" applyFill="1" applyBorder="1" applyAlignment="1">
      <alignment horizontal="center" vertical="center"/>
    </xf>
    <xf numFmtId="0" fontId="0" fillId="7" borderId="90" xfId="0" applyFill="1" applyBorder="1" applyAlignment="1">
      <alignment/>
    </xf>
    <xf numFmtId="0" fontId="75" fillId="7" borderId="31" xfId="0" applyFont="1" applyFill="1" applyBorder="1" applyAlignment="1">
      <alignment/>
    </xf>
    <xf numFmtId="0" fontId="75" fillId="7" borderId="46" xfId="0" applyFont="1" applyFill="1" applyBorder="1" applyAlignment="1">
      <alignment horizontal="center" vertical="center" wrapText="1"/>
    </xf>
    <xf numFmtId="0" fontId="75" fillId="7" borderId="58" xfId="0" applyFont="1" applyFill="1" applyBorder="1" applyAlignment="1">
      <alignment horizontal="left" vertical="center" wrapText="1"/>
    </xf>
    <xf numFmtId="0" fontId="75" fillId="7" borderId="49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left" vertical="center" wrapText="1"/>
    </xf>
    <xf numFmtId="0" fontId="75" fillId="7" borderId="92" xfId="0" applyFont="1" applyFill="1" applyBorder="1" applyAlignment="1">
      <alignment horizontal="center" vertical="center" wrapText="1"/>
    </xf>
    <xf numFmtId="4" fontId="76" fillId="56" borderId="29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42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93" xfId="0" applyFont="1" applyFill="1" applyBorder="1" applyAlignment="1">
      <alignment horizontal="center" vertical="center" wrapText="1"/>
    </xf>
    <xf numFmtId="0" fontId="75" fillId="50" borderId="94" xfId="0" applyFont="1" applyFill="1" applyBorder="1" applyAlignment="1">
      <alignment horizontal="center" vertical="center" wrapText="1"/>
    </xf>
    <xf numFmtId="0" fontId="75" fillId="50" borderId="95" xfId="0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75" fillId="0" borderId="69" xfId="0" applyNumberFormat="1" applyFont="1" applyBorder="1" applyAlignment="1">
      <alignment horizontal="center" vertical="center"/>
    </xf>
    <xf numFmtId="4" fontId="0" fillId="0" borderId="64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50" xfId="0" applyNumberFormat="1" applyBorder="1" applyAlignment="1" applyProtection="1">
      <alignment horizontal="center"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4" fontId="0" fillId="50" borderId="64" xfId="0" applyNumberFormat="1" applyFill="1" applyBorder="1" applyAlignment="1" applyProtection="1">
      <alignment horizontal="center" vertical="center"/>
      <protection locked="0"/>
    </xf>
    <xf numFmtId="4" fontId="0" fillId="0" borderId="66" xfId="0" applyNumberFormat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 applyProtection="1">
      <alignment horizontal="center" vertical="center"/>
      <protection locked="0"/>
    </xf>
    <xf numFmtId="4" fontId="0" fillId="0" borderId="60" xfId="0" applyNumberFormat="1" applyBorder="1" applyAlignment="1" applyProtection="1">
      <alignment horizontal="center" vertical="center"/>
      <protection locked="0"/>
    </xf>
    <xf numFmtId="4" fontId="0" fillId="0" borderId="74" xfId="0" applyNumberFormat="1" applyBorder="1" applyAlignment="1" applyProtection="1">
      <alignment horizontal="center" vertical="center"/>
      <protection locked="0"/>
    </xf>
    <xf numFmtId="4" fontId="0" fillId="50" borderId="66" xfId="0" applyNumberFormat="1" applyFill="1" applyBorder="1" applyAlignment="1" applyProtection="1">
      <alignment horizontal="center" vertical="center"/>
      <protection locked="0"/>
    </xf>
    <xf numFmtId="4" fontId="76" fillId="0" borderId="63" xfId="0" applyNumberFormat="1" applyFont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 applyProtection="1">
      <alignment horizontal="center" vertical="center"/>
      <protection locked="0"/>
    </xf>
    <xf numFmtId="4" fontId="76" fillId="0" borderId="58" xfId="0" applyNumberFormat="1" applyFont="1" applyBorder="1" applyAlignment="1" applyProtection="1">
      <alignment horizontal="center" vertical="center"/>
      <protection locked="0"/>
    </xf>
    <xf numFmtId="4" fontId="76" fillId="0" borderId="45" xfId="0" applyNumberFormat="1" applyFont="1" applyBorder="1" applyAlignment="1" applyProtection="1">
      <alignment horizontal="center" vertical="center"/>
      <protection locked="0"/>
    </xf>
    <xf numFmtId="4" fontId="76" fillId="50" borderId="63" xfId="0" applyNumberFormat="1" applyFont="1" applyFill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50" xfId="0" applyNumberFormat="1" applyFont="1" applyBorder="1" applyAlignment="1" applyProtection="1">
      <alignment horizontal="center" vertical="center"/>
      <protection locked="0"/>
    </xf>
    <xf numFmtId="4" fontId="4" fillId="0" borderId="53" xfId="0" applyNumberFormat="1" applyFont="1" applyBorder="1" applyAlignment="1" applyProtection="1">
      <alignment horizontal="center" vertical="center"/>
      <protection locked="0"/>
    </xf>
    <xf numFmtId="4" fontId="4" fillId="50" borderId="64" xfId="0" applyNumberFormat="1" applyFont="1" applyFill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76" fillId="0" borderId="64" xfId="0" applyNumberFormat="1" applyFont="1" applyBorder="1" applyAlignment="1" applyProtection="1">
      <alignment horizontal="center" vertical="center"/>
      <protection locked="0"/>
    </xf>
    <xf numFmtId="4" fontId="76" fillId="50" borderId="64" xfId="0" applyNumberFormat="1" applyFont="1" applyFill="1" applyBorder="1" applyAlignment="1" applyProtection="1">
      <alignment horizontal="center" vertical="center"/>
      <protection locked="0"/>
    </xf>
    <xf numFmtId="4" fontId="4" fillId="0" borderId="66" xfId="0" applyNumberFormat="1" applyFont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 applyProtection="1">
      <alignment horizontal="center" vertical="center"/>
      <protection locked="0"/>
    </xf>
    <xf numFmtId="4" fontId="4" fillId="0" borderId="60" xfId="0" applyNumberFormat="1" applyFont="1" applyBorder="1" applyAlignment="1" applyProtection="1">
      <alignment horizontal="center" vertical="center"/>
      <protection locked="0"/>
    </xf>
    <xf numFmtId="4" fontId="4" fillId="0" borderId="56" xfId="0" applyNumberFormat="1" applyFont="1" applyBorder="1" applyAlignment="1" applyProtection="1">
      <alignment horizontal="center" vertical="center"/>
      <protection locked="0"/>
    </xf>
    <xf numFmtId="4" fontId="4" fillId="50" borderId="66" xfId="0" applyNumberFormat="1" applyFont="1" applyFill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>
      <alignment horizontal="center" vertical="center"/>
    </xf>
    <xf numFmtId="4" fontId="75" fillId="0" borderId="96" xfId="0" applyNumberFormat="1" applyFont="1" applyBorder="1" applyAlignment="1">
      <alignment horizontal="center" vertical="center"/>
    </xf>
    <xf numFmtId="4" fontId="75" fillId="0" borderId="79" xfId="0" applyNumberFormat="1" applyFont="1" applyBorder="1" applyAlignment="1">
      <alignment horizontal="center" vertical="center"/>
    </xf>
    <xf numFmtId="4" fontId="75" fillId="0" borderId="80" xfId="0" applyNumberFormat="1" applyFont="1" applyBorder="1" applyAlignment="1">
      <alignment horizontal="center" vertical="center"/>
    </xf>
    <xf numFmtId="4" fontId="75" fillId="0" borderId="32" xfId="0" applyNumberFormat="1" applyFont="1" applyBorder="1" applyAlignment="1">
      <alignment horizontal="center" vertical="center"/>
    </xf>
    <xf numFmtId="4" fontId="75" fillId="50" borderId="96" xfId="0" applyNumberFormat="1" applyFont="1" applyFill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50" borderId="64" xfId="0" applyNumberFormat="1" applyFont="1" applyFill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50" borderId="65" xfId="0" applyNumberFormat="1" applyFont="1" applyFill="1" applyBorder="1" applyAlignment="1">
      <alignment horizontal="center" vertical="center"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11" borderId="93" xfId="0" applyFont="1" applyFill="1" applyBorder="1" applyAlignment="1" applyProtection="1">
      <alignment horizontal="center" vertical="center" wrapText="1"/>
      <protection/>
    </xf>
    <xf numFmtId="0" fontId="75" fillId="11" borderId="94" xfId="0" applyFont="1" applyFill="1" applyBorder="1" applyAlignment="1" applyProtection="1">
      <alignment horizontal="center" vertical="center" wrapText="1"/>
      <protection/>
    </xf>
    <xf numFmtId="0" fontId="75" fillId="11" borderId="95" xfId="0" applyFont="1" applyFill="1" applyBorder="1" applyAlignment="1" applyProtection="1">
      <alignment horizontal="center" vertical="center" wrapText="1"/>
      <protection/>
    </xf>
    <xf numFmtId="0" fontId="75" fillId="11" borderId="82" xfId="0" applyFont="1" applyFill="1" applyBorder="1" applyAlignment="1" applyProtection="1">
      <alignment horizontal="center" vertical="center" wrapText="1"/>
      <protection/>
    </xf>
    <xf numFmtId="0" fontId="75" fillId="11" borderId="98" xfId="0" applyFont="1" applyFill="1" applyBorder="1" applyAlignment="1" applyProtection="1">
      <alignment horizontal="center" vertical="center" wrapText="1"/>
      <protection/>
    </xf>
    <xf numFmtId="0" fontId="75" fillId="11" borderId="83" xfId="0" applyFont="1" applyFill="1" applyBorder="1" applyAlignment="1" applyProtection="1">
      <alignment horizontal="center" vertical="center" wrapText="1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 locked="0"/>
    </xf>
    <xf numFmtId="0" fontId="76" fillId="7" borderId="71" xfId="0" applyFont="1" applyFill="1" applyBorder="1" applyAlignment="1">
      <alignment wrapText="1"/>
    </xf>
    <xf numFmtId="0" fontId="75" fillId="7" borderId="66" xfId="0" applyFont="1" applyFill="1" applyBorder="1" applyAlignment="1">
      <alignment horizontal="center" vertical="top" wrapText="1"/>
    </xf>
    <xf numFmtId="0" fontId="76" fillId="7" borderId="61" xfId="0" applyFont="1" applyFill="1" applyBorder="1" applyAlignment="1">
      <alignment horizontal="center" vertical="center"/>
    </xf>
    <xf numFmtId="4" fontId="0" fillId="0" borderId="62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center" vertic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4" fontId="0" fillId="0" borderId="71" xfId="0" applyNumberFormat="1" applyBorder="1" applyAlignment="1" applyProtection="1">
      <alignment horizontal="center" vertical="center"/>
      <protection locked="0"/>
    </xf>
    <xf numFmtId="4" fontId="0" fillId="50" borderId="62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center" vertical="center"/>
    </xf>
    <xf numFmtId="0" fontId="76" fillId="0" borderId="0" xfId="0" applyFont="1" applyAlignment="1">
      <alignment/>
    </xf>
    <xf numFmtId="4" fontId="75" fillId="0" borderId="62" xfId="0" applyNumberFormat="1" applyFont="1" applyBorder="1" applyAlignment="1">
      <alignment horizontal="center" vertical="center"/>
    </xf>
    <xf numFmtId="4" fontId="75" fillId="0" borderId="71" xfId="0" applyNumberFormat="1" applyFont="1" applyBorder="1" applyAlignment="1">
      <alignment horizontal="center" vertical="center"/>
    </xf>
    <xf numFmtId="4" fontId="76" fillId="0" borderId="66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>
      <alignment horizontal="center" vertical="center"/>
    </xf>
    <xf numFmtId="4" fontId="76" fillId="0" borderId="69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 applyProtection="1">
      <alignment horizontal="center" vertical="center"/>
      <protection locked="0"/>
    </xf>
    <xf numFmtId="4" fontId="76" fillId="0" borderId="81" xfId="0" applyNumberFormat="1" applyFont="1" applyBorder="1" applyAlignment="1" applyProtection="1">
      <alignment horizontal="center" vertical="center"/>
      <protection locked="0"/>
    </xf>
    <xf numFmtId="4" fontId="76" fillId="0" borderId="31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>
      <alignment horizontal="center" vertical="center"/>
    </xf>
    <xf numFmtId="4" fontId="76" fillId="0" borderId="70" xfId="0" applyNumberFormat="1" applyFont="1" applyBorder="1" applyAlignment="1">
      <alignment horizontal="center" vertical="center"/>
    </xf>
    <xf numFmtId="4" fontId="76" fillId="50" borderId="66" xfId="0" applyNumberFormat="1" applyFont="1" applyFill="1" applyBorder="1" applyAlignment="1" applyProtection="1">
      <alignment horizontal="center" vertical="center"/>
      <protection locked="0"/>
    </xf>
    <xf numFmtId="4" fontId="76" fillId="50" borderId="35" xfId="0" applyNumberFormat="1" applyFont="1" applyFill="1" applyBorder="1" applyAlignment="1" applyProtection="1">
      <alignment horizontal="center" vertical="center"/>
      <protection locked="0"/>
    </xf>
    <xf numFmtId="4" fontId="76" fillId="11" borderId="35" xfId="0" applyNumberFormat="1" applyFont="1" applyFill="1" applyBorder="1" applyAlignment="1">
      <alignment horizontal="center" vertical="center"/>
    </xf>
    <xf numFmtId="0" fontId="75" fillId="7" borderId="71" xfId="0" applyFont="1" applyFill="1" applyBorder="1" applyAlignment="1">
      <alignment wrapText="1"/>
    </xf>
    <xf numFmtId="0" fontId="4" fillId="7" borderId="53" xfId="0" applyFont="1" applyFill="1" applyBorder="1" applyAlignment="1">
      <alignment horizontal="right"/>
    </xf>
    <xf numFmtId="0" fontId="4" fillId="7" borderId="74" xfId="0" applyFont="1" applyFill="1" applyBorder="1" applyAlignment="1">
      <alignment horizontal="right"/>
    </xf>
    <xf numFmtId="0" fontId="76" fillId="7" borderId="90" xfId="0" applyFont="1" applyFill="1" applyBorder="1" applyAlignment="1">
      <alignment horizontal="center" vertical="center"/>
    </xf>
    <xf numFmtId="0" fontId="75" fillId="7" borderId="31" xfId="0" applyFont="1" applyFill="1" applyBorder="1" applyAlignment="1">
      <alignment wrapText="1"/>
    </xf>
    <xf numFmtId="4" fontId="76" fillId="56" borderId="99" xfId="0" applyNumberFormat="1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7" fillId="56" borderId="26" xfId="0" applyNumberFormat="1" applyFont="1" applyFill="1" applyBorder="1" applyAlignment="1" applyProtection="1">
      <alignment horizontal="center" vertical="center"/>
      <protection locked="0"/>
    </xf>
    <xf numFmtId="0" fontId="75" fillId="50" borderId="28" xfId="0" applyFont="1" applyFill="1" applyBorder="1" applyAlignment="1">
      <alignment horizontal="center" vertical="top" wrapText="1"/>
    </xf>
    <xf numFmtId="0" fontId="75" fillId="50" borderId="42" xfId="0" applyFont="1" applyFill="1" applyBorder="1" applyAlignment="1">
      <alignment horizontal="center" vertical="top" wrapText="1"/>
    </xf>
    <xf numFmtId="4" fontId="77" fillId="56" borderId="48" xfId="0" applyNumberFormat="1" applyFont="1" applyFill="1" applyBorder="1" applyAlignment="1" applyProtection="1">
      <alignment horizontal="center" vertical="center"/>
      <protection locked="0"/>
    </xf>
    <xf numFmtId="4" fontId="77" fillId="50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58" xfId="0" applyNumberFormat="1" applyFont="1" applyFill="1" applyBorder="1" applyAlignment="1" applyProtection="1">
      <alignment horizontal="center" vertical="center"/>
      <protection locked="0"/>
    </xf>
    <xf numFmtId="0" fontId="1" fillId="7" borderId="9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left"/>
    </xf>
    <xf numFmtId="4" fontId="75" fillId="56" borderId="63" xfId="0" applyNumberFormat="1" applyFont="1" applyFill="1" applyBorder="1" applyAlignment="1" applyProtection="1">
      <alignment horizontal="center" vertical="center"/>
      <protection locked="0"/>
    </xf>
    <xf numFmtId="4" fontId="75" fillId="56" borderId="47" xfId="0" applyNumberFormat="1" applyFont="1" applyFill="1" applyBorder="1" applyAlignment="1" applyProtection="1">
      <alignment horizontal="center" vertical="center"/>
      <protection locked="0"/>
    </xf>
    <xf numFmtId="4" fontId="75" fillId="56" borderId="58" xfId="0" applyNumberFormat="1" applyFont="1" applyFill="1" applyBorder="1" applyAlignment="1" applyProtection="1">
      <alignment horizontal="center" vertical="center"/>
      <protection locked="0"/>
    </xf>
    <xf numFmtId="4" fontId="75" fillId="56" borderId="45" xfId="0" applyNumberFormat="1" applyFont="1" applyFill="1" applyBorder="1" applyAlignment="1" applyProtection="1">
      <alignment horizontal="center" vertical="center"/>
      <protection locked="0"/>
    </xf>
    <xf numFmtId="4" fontId="75" fillId="50" borderId="46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64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center" vertical="center"/>
      <protection locked="0"/>
    </xf>
    <xf numFmtId="4" fontId="4" fillId="56" borderId="50" xfId="0" applyNumberFormat="1" applyFont="1" applyFill="1" applyBorder="1" applyAlignment="1" applyProtection="1">
      <alignment horizontal="center" vertical="center"/>
      <protection locked="0"/>
    </xf>
    <xf numFmtId="4" fontId="4" fillId="56" borderId="53" xfId="0" applyNumberFormat="1" applyFont="1" applyFill="1" applyBorder="1" applyAlignment="1" applyProtection="1">
      <alignment horizontal="center" vertical="center"/>
      <protection locked="0"/>
    </xf>
    <xf numFmtId="4" fontId="4" fillId="50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56" borderId="51" xfId="0" applyNumberFormat="1" applyFont="1" applyFill="1" applyBorder="1" applyAlignment="1" applyProtection="1">
      <alignment horizontal="center" vertical="center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/>
      <protection locked="0"/>
    </xf>
    <xf numFmtId="4" fontId="75" fillId="56" borderId="50" xfId="0" applyNumberFormat="1" applyFont="1" applyFill="1" applyBorder="1" applyAlignment="1" applyProtection="1">
      <alignment horizontal="center" vertical="center"/>
      <protection locked="0"/>
    </xf>
    <xf numFmtId="4" fontId="75" fillId="56" borderId="53" xfId="0" applyNumberFormat="1" applyFont="1" applyFill="1" applyBorder="1" applyAlignment="1" applyProtection="1">
      <alignment horizontal="center" vertical="center"/>
      <protection locked="0"/>
    </xf>
    <xf numFmtId="4" fontId="75" fillId="50" borderId="25" xfId="0" applyNumberFormat="1" applyFont="1" applyFill="1" applyBorder="1" applyAlignment="1" applyProtection="1">
      <alignment horizontal="center" vertical="center"/>
      <protection locked="0"/>
    </xf>
    <xf numFmtId="4" fontId="75" fillId="56" borderId="51" xfId="0" applyNumberFormat="1" applyFont="1" applyFill="1" applyBorder="1" applyAlignment="1" applyProtection="1">
      <alignment horizontal="center" vertical="center"/>
      <protection locked="0"/>
    </xf>
    <xf numFmtId="4" fontId="4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3" xfId="0" applyNumberFormat="1" applyFont="1" applyFill="1" applyBorder="1" applyAlignment="1" applyProtection="1">
      <alignment horizontal="center" vertical="center" wrapText="1"/>
      <protection locked="0"/>
    </xf>
    <xf numFmtId="4" fontId="4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/>
    </xf>
    <xf numFmtId="4" fontId="75" fillId="56" borderId="26" xfId="0" applyNumberFormat="1" applyFont="1" applyFill="1" applyBorder="1" applyAlignment="1" applyProtection="1">
      <alignment horizontal="center" vertical="center"/>
      <protection/>
    </xf>
    <xf numFmtId="4" fontId="75" fillId="56" borderId="50" xfId="0" applyNumberFormat="1" applyFont="1" applyFill="1" applyBorder="1" applyAlignment="1" applyProtection="1">
      <alignment horizontal="center" vertical="center"/>
      <protection/>
    </xf>
    <xf numFmtId="4" fontId="75" fillId="56" borderId="53" xfId="0" applyNumberFormat="1" applyFont="1" applyFill="1" applyBorder="1" applyAlignment="1" applyProtection="1">
      <alignment horizontal="center" vertical="center"/>
      <protection/>
    </xf>
    <xf numFmtId="4" fontId="75" fillId="50" borderId="25" xfId="0" applyNumberFormat="1" applyFont="1" applyFill="1" applyBorder="1" applyAlignment="1" applyProtection="1">
      <alignment horizontal="center" vertical="center"/>
      <protection/>
    </xf>
    <xf numFmtId="4" fontId="75" fillId="56" borderId="51" xfId="0" applyNumberFormat="1" applyFont="1" applyFill="1" applyBorder="1" applyAlignment="1" applyProtection="1">
      <alignment horizontal="center" vertical="center"/>
      <protection/>
    </xf>
    <xf numFmtId="4" fontId="2" fillId="0" borderId="6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8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50" borderId="35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70" xfId="0" applyNumberFormat="1" applyFont="1" applyBorder="1" applyAlignment="1">
      <alignment/>
    </xf>
    <xf numFmtId="4" fontId="2" fillId="50" borderId="35" xfId="0" applyNumberFormat="1" applyFont="1" applyFill="1" applyBorder="1" applyAlignment="1">
      <alignment horizontal="center"/>
    </xf>
    <xf numFmtId="4" fontId="2" fillId="0" borderId="70" xfId="0" applyNumberFormat="1" applyFont="1" applyBorder="1" applyAlignment="1">
      <alignment horizontal="center"/>
    </xf>
    <xf numFmtId="0" fontId="4" fillId="7" borderId="53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center" vertical="center" wrapText="1"/>
    </xf>
    <xf numFmtId="4" fontId="77" fillId="56" borderId="64" xfId="0" applyNumberFormat="1" applyFont="1" applyFill="1" applyBorder="1" applyAlignment="1" applyProtection="1">
      <alignment horizontal="center" vertical="center"/>
      <protection locked="0"/>
    </xf>
    <xf numFmtId="4" fontId="77" fillId="56" borderId="50" xfId="0" applyNumberFormat="1" applyFont="1" applyFill="1" applyBorder="1" applyAlignment="1" applyProtection="1">
      <alignment horizontal="center" vertical="center"/>
      <protection locked="0"/>
    </xf>
    <xf numFmtId="4" fontId="77" fillId="56" borderId="53" xfId="0" applyNumberFormat="1" applyFont="1" applyFill="1" applyBorder="1" applyAlignment="1" applyProtection="1">
      <alignment horizontal="center" vertical="center"/>
      <protection locked="0"/>
    </xf>
    <xf numFmtId="4" fontId="77" fillId="50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51" xfId="0" applyNumberFormat="1" applyFont="1" applyFill="1" applyBorder="1" applyAlignment="1" applyProtection="1">
      <alignment horizontal="center" vertical="center"/>
      <protection locked="0"/>
    </xf>
    <xf numFmtId="0" fontId="75" fillId="7" borderId="45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right" vertical="center"/>
    </xf>
    <xf numFmtId="0" fontId="75" fillId="11" borderId="42" xfId="0" applyFont="1" applyFill="1" applyBorder="1" applyAlignment="1">
      <alignment horizontal="center" vertical="top" wrapText="1"/>
    </xf>
    <xf numFmtId="0" fontId="75" fillId="11" borderId="28" xfId="0" applyFont="1" applyFill="1" applyBorder="1" applyAlignment="1">
      <alignment horizontal="center" vertical="top" wrapText="1"/>
    </xf>
    <xf numFmtId="4" fontId="75" fillId="11" borderId="63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 wrapText="1"/>
      <protection/>
    </xf>
    <xf numFmtId="4" fontId="4" fillId="11" borderId="64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/>
      <protection/>
    </xf>
    <xf numFmtId="4" fontId="75" fillId="11" borderId="64" xfId="0" applyNumberFormat="1" applyFont="1" applyFill="1" applyBorder="1" applyAlignment="1" applyProtection="1">
      <alignment horizontal="center" vertical="center"/>
      <protection locked="0"/>
    </xf>
    <xf numFmtId="4" fontId="4" fillId="11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11" borderId="69" xfId="0" applyNumberFormat="1" applyFont="1" applyFill="1" applyBorder="1" applyAlignment="1">
      <alignment/>
    </xf>
    <xf numFmtId="4" fontId="77" fillId="11" borderId="46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25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/>
      <protection/>
    </xf>
    <xf numFmtId="4" fontId="75" fillId="11" borderId="25" xfId="0" applyNumberFormat="1" applyFont="1" applyFill="1" applyBorder="1" applyAlignment="1" applyProtection="1">
      <alignment horizontal="center" vertical="center"/>
      <protection locked="0"/>
    </xf>
    <xf numFmtId="4" fontId="2" fillId="11" borderId="3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75" fillId="7" borderId="44" xfId="0" applyFont="1" applyFill="1" applyBorder="1" applyAlignment="1" applyProtection="1">
      <alignment horizontal="left" vertical="center" wrapText="1"/>
      <protection/>
    </xf>
    <xf numFmtId="0" fontId="75" fillId="7" borderId="0" xfId="0" applyFont="1" applyFill="1" applyBorder="1" applyAlignment="1" applyProtection="1">
      <alignment horizontal="left" vertical="center" wrapText="1"/>
      <protection/>
    </xf>
    <xf numFmtId="0" fontId="75" fillId="7" borderId="45" xfId="0" applyFont="1" applyFill="1" applyBorder="1" applyAlignment="1" applyProtection="1">
      <alignment horizontal="center" vertical="center" wrapText="1"/>
      <protection/>
    </xf>
    <xf numFmtId="0" fontId="75" fillId="7" borderId="55" xfId="0" applyFont="1" applyFill="1" applyBorder="1" applyAlignment="1" applyProtection="1">
      <alignment horizontal="left" vertical="center" wrapText="1"/>
      <protection/>
    </xf>
    <xf numFmtId="0" fontId="75" fillId="7" borderId="71" xfId="0" applyFont="1" applyFill="1" applyBorder="1" applyAlignment="1" applyProtection="1">
      <alignment horizontal="center" vertical="center" wrapText="1"/>
      <protection/>
    </xf>
    <xf numFmtId="0" fontId="30" fillId="7" borderId="56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4" fontId="75" fillId="56" borderId="22" xfId="0" applyNumberFormat="1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>
      <alignment horizontal="center" vertical="top" wrapText="1"/>
    </xf>
    <xf numFmtId="10" fontId="75" fillId="11" borderId="73" xfId="0" applyNumberFormat="1" applyFont="1" applyFill="1" applyBorder="1" applyAlignment="1">
      <alignment vertical="top" wrapText="1"/>
    </xf>
    <xf numFmtId="0" fontId="0" fillId="0" borderId="0" xfId="105" applyFont="1" applyFill="1" applyProtection="1">
      <alignment/>
      <protection/>
    </xf>
    <xf numFmtId="0" fontId="0" fillId="0" borderId="64" xfId="105" applyFont="1" applyFill="1" applyBorder="1" applyAlignment="1" applyProtection="1">
      <alignment horizontal="center" vertical="center" textRotation="90" wrapText="1"/>
      <protection/>
    </xf>
    <xf numFmtId="0" fontId="0" fillId="0" borderId="26" xfId="105" applyFont="1" applyFill="1" applyBorder="1" applyAlignment="1" applyProtection="1">
      <alignment horizontal="center" vertical="center" textRotation="90" wrapText="1"/>
      <protection/>
    </xf>
    <xf numFmtId="0" fontId="0" fillId="0" borderId="51" xfId="105" applyFont="1" applyFill="1" applyBorder="1" applyAlignment="1" applyProtection="1">
      <alignment horizontal="center" vertical="center" textRotation="90" wrapText="1"/>
      <protection/>
    </xf>
    <xf numFmtId="0" fontId="0" fillId="0" borderId="25" xfId="105" applyFont="1" applyFill="1" applyBorder="1" applyAlignment="1" applyProtection="1">
      <alignment horizontal="center" vertical="center" textRotation="90" wrapText="1"/>
      <protection/>
    </xf>
    <xf numFmtId="0" fontId="85" fillId="0" borderId="53" xfId="105" applyFont="1" applyFill="1" applyBorder="1" applyAlignment="1" applyProtection="1">
      <alignment horizontal="center"/>
      <protection/>
    </xf>
    <xf numFmtId="0" fontId="85" fillId="0" borderId="64" xfId="105" applyFont="1" applyFill="1" applyBorder="1" applyAlignment="1" applyProtection="1">
      <alignment horizontal="center"/>
      <protection/>
    </xf>
    <xf numFmtId="0" fontId="85" fillId="0" borderId="26" xfId="105" applyFont="1" applyFill="1" applyBorder="1" applyAlignment="1" applyProtection="1">
      <alignment horizontal="center"/>
      <protection/>
    </xf>
    <xf numFmtId="0" fontId="85" fillId="0" borderId="51" xfId="105" applyFont="1" applyFill="1" applyBorder="1" applyAlignment="1" applyProtection="1">
      <alignment horizontal="center"/>
      <protection/>
    </xf>
    <xf numFmtId="0" fontId="85" fillId="0" borderId="25" xfId="105" applyFont="1" applyFill="1" applyBorder="1" applyAlignment="1" applyProtection="1">
      <alignment horizontal="center"/>
      <protection/>
    </xf>
    <xf numFmtId="0" fontId="22" fillId="0" borderId="53" xfId="105" applyFont="1" applyFill="1" applyBorder="1" applyProtection="1">
      <alignment/>
      <protection/>
    </xf>
    <xf numFmtId="4" fontId="22" fillId="0" borderId="64" xfId="105" applyNumberFormat="1" applyFont="1" applyFill="1" applyBorder="1" applyProtection="1">
      <alignment/>
      <protection/>
    </xf>
    <xf numFmtId="4" fontId="22" fillId="0" borderId="51" xfId="105" applyNumberFormat="1" applyFont="1" applyFill="1" applyBorder="1" applyProtection="1">
      <alignment/>
      <protection/>
    </xf>
    <xf numFmtId="4" fontId="22" fillId="0" borderId="25" xfId="105" applyNumberFormat="1" applyFont="1" applyFill="1" applyBorder="1" applyProtection="1">
      <alignment/>
      <protection/>
    </xf>
    <xf numFmtId="0" fontId="6" fillId="0" borderId="53" xfId="101" applyFont="1" applyFill="1" applyBorder="1" applyAlignment="1">
      <alignment horizontal="left" vertical="top" wrapText="1"/>
      <protection/>
    </xf>
    <xf numFmtId="186" fontId="22" fillId="0" borderId="29" xfId="105" applyNumberFormat="1" applyFont="1" applyFill="1" applyBorder="1" applyProtection="1">
      <alignment/>
      <protection locked="0"/>
    </xf>
    <xf numFmtId="186" fontId="0" fillId="0" borderId="29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/>
    </xf>
    <xf numFmtId="186" fontId="0" fillId="0" borderId="29" xfId="105" applyNumberFormat="1" applyFont="1" applyFill="1" applyBorder="1" applyProtection="1">
      <alignment/>
      <protection/>
    </xf>
    <xf numFmtId="0" fontId="0" fillId="0" borderId="0" xfId="103" applyFont="1" applyFill="1">
      <alignment/>
      <protection/>
    </xf>
    <xf numFmtId="0" fontId="0" fillId="0" borderId="56" xfId="105" applyFont="1" applyFill="1" applyBorder="1" applyAlignment="1" applyProtection="1">
      <alignment horizontal="left"/>
      <protection/>
    </xf>
    <xf numFmtId="4" fontId="0" fillId="0" borderId="65" xfId="105" applyNumberFormat="1" applyFont="1" applyFill="1" applyBorder="1" applyProtection="1">
      <alignment/>
      <protection/>
    </xf>
    <xf numFmtId="2" fontId="0" fillId="0" borderId="42" xfId="105" applyNumberFormat="1" applyFont="1" applyFill="1" applyBorder="1" applyProtection="1">
      <alignment/>
      <protection/>
    </xf>
    <xf numFmtId="4" fontId="0" fillId="0" borderId="28" xfId="105" applyNumberFormat="1" applyFont="1" applyFill="1" applyBorder="1" applyProtection="1">
      <alignment/>
      <protection/>
    </xf>
    <xf numFmtId="4" fontId="22" fillId="0" borderId="26" xfId="105" applyNumberFormat="1" applyFont="1" applyFill="1" applyBorder="1" applyProtection="1">
      <alignment/>
      <protection/>
    </xf>
    <xf numFmtId="4" fontId="6" fillId="0" borderId="64" xfId="101" applyNumberFormat="1" applyFont="1" applyFill="1" applyBorder="1" applyAlignment="1">
      <alignment vertical="center" wrapText="1"/>
      <protection/>
    </xf>
    <xf numFmtId="4" fontId="0" fillId="0" borderId="26" xfId="105" applyNumberFormat="1" applyFont="1" applyFill="1" applyBorder="1" applyProtection="1">
      <alignment/>
      <protection/>
    </xf>
    <xf numFmtId="4" fontId="0" fillId="0" borderId="51" xfId="105" applyNumberFormat="1" applyFont="1" applyFill="1" applyBorder="1" applyProtection="1">
      <alignment/>
      <protection/>
    </xf>
    <xf numFmtId="4" fontId="6" fillId="0" borderId="26" xfId="101" applyNumberFormat="1" applyFont="1" applyFill="1" applyBorder="1" applyAlignment="1">
      <alignment vertical="center" wrapText="1"/>
      <protection/>
    </xf>
    <xf numFmtId="4" fontId="0" fillId="0" borderId="25" xfId="105" applyNumberFormat="1" applyFont="1" applyFill="1" applyBorder="1" applyProtection="1">
      <alignment/>
      <protection/>
    </xf>
    <xf numFmtId="0" fontId="18" fillId="0" borderId="93" xfId="103" applyFill="1" applyBorder="1" applyAlignment="1">
      <alignment horizontal="center" vertical="center"/>
      <protection/>
    </xf>
    <xf numFmtId="0" fontId="18" fillId="0" borderId="94" xfId="103" applyFill="1" applyBorder="1" applyAlignment="1">
      <alignment horizontal="center" vertical="center"/>
      <protection/>
    </xf>
    <xf numFmtId="0" fontId="18" fillId="0" borderId="100" xfId="103" applyFill="1" applyBorder="1" applyAlignment="1">
      <alignment horizontal="center" vertical="center"/>
      <protection/>
    </xf>
    <xf numFmtId="0" fontId="18" fillId="0" borderId="46" xfId="103" applyFill="1" applyBorder="1">
      <alignment/>
      <protection/>
    </xf>
    <xf numFmtId="0" fontId="18" fillId="0" borderId="47" xfId="103" applyFill="1" applyBorder="1" applyAlignment="1">
      <alignment horizontal="center" vertical="center"/>
      <protection/>
    </xf>
    <xf numFmtId="0" fontId="18" fillId="0" borderId="48" xfId="103" applyFill="1" applyBorder="1" applyAlignment="1">
      <alignment horizontal="center" vertical="center"/>
      <protection/>
    </xf>
    <xf numFmtId="0" fontId="18" fillId="0" borderId="25" xfId="103" applyFill="1" applyBorder="1">
      <alignment/>
      <protection/>
    </xf>
    <xf numFmtId="2" fontId="18" fillId="0" borderId="26" xfId="103" applyNumberFormat="1" applyFill="1" applyBorder="1">
      <alignment/>
      <protection/>
    </xf>
    <xf numFmtId="2" fontId="18" fillId="0" borderId="51" xfId="103" applyNumberFormat="1" applyFill="1" applyBorder="1">
      <alignment/>
      <protection/>
    </xf>
    <xf numFmtId="0" fontId="18" fillId="0" borderId="25" xfId="103" applyFill="1" applyBorder="1" applyAlignment="1">
      <alignment horizontal="right"/>
      <protection/>
    </xf>
    <xf numFmtId="0" fontId="18" fillId="0" borderId="26" xfId="103" applyFill="1" applyBorder="1" applyAlignment="1">
      <alignment horizontal="right"/>
      <protection/>
    </xf>
    <xf numFmtId="0" fontId="18" fillId="0" borderId="51" xfId="103" applyFill="1" applyBorder="1" applyAlignment="1">
      <alignment horizontal="right"/>
      <protection/>
    </xf>
    <xf numFmtId="0" fontId="18" fillId="0" borderId="28" xfId="103" applyFill="1" applyBorder="1">
      <alignment/>
      <protection/>
    </xf>
    <xf numFmtId="2" fontId="18" fillId="0" borderId="29" xfId="103" applyNumberFormat="1" applyFill="1" applyBorder="1">
      <alignment/>
      <protection/>
    </xf>
    <xf numFmtId="2" fontId="18" fillId="0" borderId="42" xfId="103" applyNumberFormat="1" applyFill="1" applyBorder="1">
      <alignment/>
      <protection/>
    </xf>
    <xf numFmtId="0" fontId="0" fillId="0" borderId="0" xfId="103" applyFont="1" applyFill="1" applyAlignment="1">
      <alignment horizontal="center" vertical="center" textRotation="90" wrapText="1"/>
      <protection/>
    </xf>
    <xf numFmtId="4" fontId="18" fillId="9" borderId="31" xfId="103" applyNumberFormat="1" applyFont="1" applyFill="1" applyBorder="1">
      <alignment/>
      <protection/>
    </xf>
    <xf numFmtId="0" fontId="52" fillId="0" borderId="78" xfId="103" applyFont="1" applyFill="1" applyBorder="1" applyAlignment="1">
      <alignment horizontal="right"/>
      <protection/>
    </xf>
    <xf numFmtId="0" fontId="52" fillId="0" borderId="79" xfId="103" applyFont="1" applyFill="1" applyBorder="1" applyAlignment="1">
      <alignment horizontal="right"/>
      <protection/>
    </xf>
    <xf numFmtId="0" fontId="52" fillId="0" borderId="88" xfId="103" applyFont="1" applyFill="1" applyBorder="1" applyAlignment="1">
      <alignment horizontal="right"/>
      <protection/>
    </xf>
    <xf numFmtId="0" fontId="18" fillId="0" borderId="26" xfId="103" applyFill="1" applyBorder="1">
      <alignment/>
      <protection/>
    </xf>
    <xf numFmtId="0" fontId="18" fillId="0" borderId="22" xfId="103" applyFill="1" applyBorder="1" applyAlignment="1">
      <alignment horizontal="right"/>
      <protection/>
    </xf>
    <xf numFmtId="0" fontId="18" fillId="0" borderId="23" xfId="103" applyFill="1" applyBorder="1" applyAlignment="1">
      <alignment horizontal="right"/>
      <protection/>
    </xf>
    <xf numFmtId="0" fontId="18" fillId="0" borderId="73" xfId="103" applyFill="1" applyBorder="1" applyAlignment="1">
      <alignment horizontal="right"/>
      <protection/>
    </xf>
    <xf numFmtId="0" fontId="18" fillId="0" borderId="51" xfId="103" applyFill="1" applyBorder="1">
      <alignment/>
      <protection/>
    </xf>
    <xf numFmtId="0" fontId="18" fillId="0" borderId="29" xfId="103" applyFill="1" applyBorder="1">
      <alignment/>
      <protection/>
    </xf>
    <xf numFmtId="0" fontId="18" fillId="0" borderId="42" xfId="103" applyFill="1" applyBorder="1">
      <alignment/>
      <protection/>
    </xf>
    <xf numFmtId="0" fontId="6" fillId="0" borderId="53" xfId="101" applyFont="1" applyFill="1" applyBorder="1" applyAlignment="1" applyProtection="1">
      <alignment horizontal="left" vertical="top" wrapText="1"/>
      <protection locked="0"/>
    </xf>
    <xf numFmtId="4" fontId="6" fillId="0" borderId="64" xfId="101" applyNumberFormat="1" applyFont="1" applyFill="1" applyBorder="1" applyAlignment="1" applyProtection="1">
      <alignment vertical="center" wrapText="1"/>
      <protection locked="0"/>
    </xf>
    <xf numFmtId="4" fontId="0" fillId="0" borderId="26" xfId="105" applyNumberFormat="1" applyFont="1" applyFill="1" applyBorder="1" applyProtection="1">
      <alignment/>
      <protection locked="0"/>
    </xf>
    <xf numFmtId="4" fontId="6" fillId="0" borderId="26" xfId="101" applyNumberFormat="1" applyFont="1" applyFill="1" applyBorder="1" applyAlignment="1" applyProtection="1">
      <alignment vertical="center" wrapText="1"/>
      <protection locked="0"/>
    </xf>
    <xf numFmtId="4" fontId="22" fillId="0" borderId="28" xfId="105" applyNumberFormat="1" applyFont="1" applyFill="1" applyBorder="1" applyProtection="1">
      <alignment/>
      <protection locked="0"/>
    </xf>
    <xf numFmtId="0" fontId="0" fillId="0" borderId="56" xfId="105" applyFont="1" applyFill="1" applyBorder="1" applyProtection="1">
      <alignment/>
      <protection locked="0"/>
    </xf>
    <xf numFmtId="4" fontId="22" fillId="0" borderId="65" xfId="105" applyNumberFormat="1" applyFont="1" applyFill="1" applyBorder="1" applyProtection="1">
      <alignment/>
      <protection locked="0"/>
    </xf>
    <xf numFmtId="4" fontId="0" fillId="0" borderId="25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 locked="0"/>
    </xf>
    <xf numFmtId="2" fontId="22" fillId="0" borderId="42" xfId="105" applyNumberFormat="1" applyFont="1" applyFill="1" applyBorder="1" applyProtection="1">
      <alignment/>
      <protection locked="0"/>
    </xf>
    <xf numFmtId="4" fontId="0" fillId="0" borderId="51" xfId="105" applyNumberFormat="1" applyFont="1" applyFill="1" applyBorder="1" applyProtection="1">
      <alignment/>
      <protection locked="0"/>
    </xf>
    <xf numFmtId="4" fontId="22" fillId="0" borderId="26" xfId="105" applyNumberFormat="1" applyFont="1" applyFill="1" applyBorder="1" applyProtection="1">
      <alignment/>
      <protection locked="0"/>
    </xf>
    <xf numFmtId="0" fontId="18" fillId="0" borderId="0" xfId="103" applyFill="1" applyProtection="1">
      <alignment/>
      <protection locked="0"/>
    </xf>
    <xf numFmtId="4" fontId="77" fillId="56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63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49" xfId="0" applyNumberFormat="1" applyFont="1" applyFill="1" applyBorder="1" applyAlignment="1" applyProtection="1">
      <alignment horizontal="center" vertical="center"/>
      <protection locked="0"/>
    </xf>
    <xf numFmtId="4" fontId="4" fillId="56" borderId="54" xfId="0" applyNumberFormat="1" applyFont="1" applyFill="1" applyBorder="1" applyAlignment="1" applyProtection="1">
      <alignment horizontal="center" vertical="center"/>
      <protection locked="0"/>
    </xf>
    <xf numFmtId="4" fontId="75" fillId="56" borderId="49" xfId="0" applyNumberFormat="1" applyFont="1" applyFill="1" applyBorder="1" applyAlignment="1" applyProtection="1">
      <alignment horizontal="center" vertical="center"/>
      <protection locked="0"/>
    </xf>
    <xf numFmtId="4" fontId="77" fillId="56" borderId="23" xfId="0" applyNumberFormat="1" applyFont="1" applyFill="1" applyBorder="1" applyAlignment="1" applyProtection="1">
      <alignment horizontal="center" vertical="center"/>
      <protection locked="0"/>
    </xf>
    <xf numFmtId="4" fontId="77" fillId="56" borderId="73" xfId="0" applyNumberFormat="1" applyFont="1" applyFill="1" applyBorder="1" applyAlignment="1" applyProtection="1">
      <alignment horizontal="center" vertical="center"/>
      <protection locked="0"/>
    </xf>
    <xf numFmtId="0" fontId="76" fillId="7" borderId="49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left" vertical="center" wrapText="1"/>
    </xf>
    <xf numFmtId="4" fontId="76" fillId="56" borderId="64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/>
    </xf>
    <xf numFmtId="4" fontId="76" fillId="56" borderId="50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/>
    </xf>
    <xf numFmtId="4" fontId="76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49" xfId="0" applyFont="1" applyFill="1" applyBorder="1" applyAlignment="1">
      <alignment horizontal="center" vertical="center" wrapText="1"/>
    </xf>
    <xf numFmtId="4" fontId="4" fillId="56" borderId="64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center" vertical="center"/>
      <protection/>
    </xf>
    <xf numFmtId="4" fontId="4" fillId="56" borderId="50" xfId="0" applyNumberFormat="1" applyFont="1" applyFill="1" applyBorder="1" applyAlignment="1" applyProtection="1">
      <alignment horizontal="center" vertical="center"/>
      <protection/>
    </xf>
    <xf numFmtId="4" fontId="4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92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left" vertical="center" wrapText="1"/>
    </xf>
    <xf numFmtId="4" fontId="4" fillId="56" borderId="65" xfId="0" applyNumberFormat="1" applyFont="1" applyFill="1" applyBorder="1" applyAlignment="1" applyProtection="1">
      <alignment horizontal="center" vertical="center"/>
      <protection/>
    </xf>
    <xf numFmtId="4" fontId="4" fillId="56" borderId="29" xfId="0" applyNumberFormat="1" applyFont="1" applyFill="1" applyBorder="1" applyAlignment="1" applyProtection="1">
      <alignment horizontal="center" vertical="center"/>
      <protection/>
    </xf>
    <xf numFmtId="4" fontId="4" fillId="56" borderId="41" xfId="0" applyNumberFormat="1" applyFont="1" applyFill="1" applyBorder="1" applyAlignment="1" applyProtection="1">
      <alignment horizontal="center" vertical="center"/>
      <protection/>
    </xf>
    <xf numFmtId="0" fontId="79" fillId="7" borderId="45" xfId="0" applyFont="1" applyFill="1" applyBorder="1" applyAlignment="1">
      <alignment horizontal="left" vertical="center" wrapText="1"/>
    </xf>
    <xf numFmtId="0" fontId="75" fillId="7" borderId="49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left" wrapText="1"/>
      <protection/>
    </xf>
    <xf numFmtId="49" fontId="76" fillId="7" borderId="54" xfId="103" applyNumberFormat="1" applyFont="1" applyFill="1" applyBorder="1" applyAlignment="1">
      <alignment horizontal="center"/>
      <protection/>
    </xf>
    <xf numFmtId="49" fontId="75" fillId="7" borderId="54" xfId="103" applyNumberFormat="1" applyFont="1" applyFill="1" applyBorder="1" applyAlignment="1">
      <alignment horizontal="center"/>
      <protection/>
    </xf>
    <xf numFmtId="0" fontId="75" fillId="7" borderId="54" xfId="103" applyFont="1" applyFill="1" applyBorder="1">
      <alignment/>
      <protection/>
    </xf>
    <xf numFmtId="0" fontId="76" fillId="7" borderId="54" xfId="103" applyFont="1" applyFill="1" applyBorder="1">
      <alignment/>
      <protection/>
    </xf>
    <xf numFmtId="2" fontId="76" fillId="50" borderId="26" xfId="103" applyNumberFormat="1" applyFont="1" applyFill="1" applyBorder="1" applyAlignment="1">
      <alignment horizontal="center" vertical="center"/>
      <protection/>
    </xf>
    <xf numFmtId="2" fontId="76" fillId="50" borderId="51" xfId="103" applyNumberFormat="1" applyFont="1" applyFill="1" applyBorder="1" applyAlignment="1">
      <alignment horizontal="center" vertical="center"/>
      <protection/>
    </xf>
    <xf numFmtId="182" fontId="76" fillId="50" borderId="26" xfId="103" applyNumberFormat="1" applyFont="1" applyFill="1" applyBorder="1" applyAlignment="1">
      <alignment horizontal="center" vertical="center"/>
      <protection/>
    </xf>
    <xf numFmtId="0" fontId="76" fillId="50" borderId="51" xfId="103" applyFont="1" applyFill="1" applyBorder="1" applyAlignment="1">
      <alignment horizontal="center" vertical="center"/>
      <protection/>
    </xf>
    <xf numFmtId="0" fontId="76" fillId="50" borderId="25" xfId="103" applyFont="1" applyFill="1" applyBorder="1" applyAlignment="1">
      <alignment horizontal="center" vertical="center"/>
      <protection/>
    </xf>
    <xf numFmtId="0" fontId="76" fillId="50" borderId="26" xfId="103" applyFont="1" applyFill="1" applyBorder="1" applyAlignment="1">
      <alignment horizontal="center" vertical="center"/>
      <protection/>
    </xf>
    <xf numFmtId="2" fontId="75" fillId="50" borderId="25" xfId="103" applyNumberFormat="1" applyFont="1" applyFill="1" applyBorder="1" applyAlignment="1">
      <alignment horizontal="center" vertical="center"/>
      <protection/>
    </xf>
    <xf numFmtId="2" fontId="75" fillId="50" borderId="26" xfId="103" applyNumberFormat="1" applyFont="1" applyFill="1" applyBorder="1" applyAlignment="1">
      <alignment horizontal="center" vertical="center"/>
      <protection/>
    </xf>
    <xf numFmtId="2" fontId="76" fillId="56" borderId="25" xfId="103" applyNumberFormat="1" applyFont="1" applyFill="1" applyBorder="1" applyAlignment="1" applyProtection="1">
      <alignment horizontal="center" vertical="center"/>
      <protection locked="0"/>
    </xf>
    <xf numFmtId="2" fontId="76" fillId="56" borderId="26" xfId="103" applyNumberFormat="1" applyFont="1" applyFill="1" applyBorder="1" applyAlignment="1" applyProtection="1">
      <alignment horizontal="center" vertical="center"/>
      <protection locked="0"/>
    </xf>
    <xf numFmtId="2" fontId="75" fillId="50" borderId="51" xfId="103" applyNumberFormat="1" applyFont="1" applyFill="1" applyBorder="1" applyAlignment="1">
      <alignment horizontal="center" vertical="center"/>
      <protection/>
    </xf>
    <xf numFmtId="0" fontId="76" fillId="53" borderId="26" xfId="103" applyFont="1" applyFill="1" applyBorder="1" applyAlignment="1" applyProtection="1">
      <alignment horizontal="center" vertical="center"/>
      <protection locked="0"/>
    </xf>
    <xf numFmtId="2" fontId="76" fillId="53" borderId="26" xfId="103" applyNumberFormat="1" applyFont="1" applyFill="1" applyBorder="1" applyAlignment="1" applyProtection="1">
      <alignment horizontal="center" vertical="center"/>
      <protection locked="0"/>
    </xf>
    <xf numFmtId="18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5" xfId="103" applyFont="1" applyFill="1" applyBorder="1" applyAlignment="1" applyProtection="1">
      <alignment horizontal="center" vertical="center"/>
      <protection locked="0"/>
    </xf>
    <xf numFmtId="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8" xfId="103" applyFont="1" applyFill="1" applyBorder="1" applyAlignment="1" applyProtection="1">
      <alignment horizontal="center" vertical="center"/>
      <protection locked="0"/>
    </xf>
    <xf numFmtId="0" fontId="76" fillId="53" borderId="29" xfId="103" applyFont="1" applyFill="1" applyBorder="1" applyAlignment="1" applyProtection="1">
      <alignment horizontal="center" vertical="center"/>
      <protection locked="0"/>
    </xf>
    <xf numFmtId="2" fontId="76" fillId="50" borderId="42" xfId="103" applyNumberFormat="1" applyFont="1" applyFill="1" applyBorder="1" applyAlignment="1">
      <alignment horizontal="center" vertical="center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/>
    </xf>
    <xf numFmtId="4" fontId="4" fillId="56" borderId="25" xfId="0" applyNumberFormat="1" applyFont="1" applyFill="1" applyBorder="1" applyAlignment="1" applyProtection="1">
      <alignment horizontal="center" vertical="center"/>
      <protection/>
    </xf>
    <xf numFmtId="4" fontId="76" fillId="56" borderId="25" xfId="0" applyNumberFormat="1" applyFont="1" applyFill="1" applyBorder="1" applyAlignment="1" applyProtection="1">
      <alignment horizontal="center" vertical="center"/>
      <protection/>
    </xf>
    <xf numFmtId="4" fontId="4" fillId="56" borderId="28" xfId="0" applyNumberFormat="1" applyFont="1" applyFill="1" applyBorder="1" applyAlignment="1" applyProtection="1">
      <alignment horizontal="center" vertical="center"/>
      <protection/>
    </xf>
    <xf numFmtId="4" fontId="0" fillId="0" borderId="51" xfId="0" applyNumberForma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6" fillId="7" borderId="5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5" fillId="50" borderId="65" xfId="0" applyFont="1" applyFill="1" applyBorder="1" applyAlignment="1">
      <alignment horizontal="center" vertical="top"/>
    </xf>
    <xf numFmtId="4" fontId="76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7" fillId="56" borderId="101" xfId="0" applyNumberFormat="1" applyFont="1" applyFill="1" applyBorder="1" applyAlignment="1" applyProtection="1">
      <alignment horizontal="center" vertical="center"/>
      <protection locked="0"/>
    </xf>
    <xf numFmtId="4" fontId="4" fillId="56" borderId="99" xfId="0" applyNumberFormat="1" applyFont="1" applyFill="1" applyBorder="1" applyAlignment="1" applyProtection="1">
      <alignment horizontal="center" vertical="center"/>
      <protection locked="0"/>
    </xf>
    <xf numFmtId="4" fontId="4" fillId="56" borderId="99" xfId="0" applyNumberFormat="1" applyFont="1" applyFill="1" applyBorder="1" applyAlignment="1" applyProtection="1">
      <alignment horizontal="center" vertical="center"/>
      <protection/>
    </xf>
    <xf numFmtId="4" fontId="76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34" xfId="0" applyFont="1" applyFill="1" applyBorder="1" applyAlignment="1">
      <alignment horizontal="center" vertical="top"/>
    </xf>
    <xf numFmtId="0" fontId="75" fillId="50" borderId="77" xfId="0" applyFont="1" applyFill="1" applyBorder="1" applyAlignment="1">
      <alignment horizontal="center" vertical="top"/>
    </xf>
    <xf numFmtId="4" fontId="77" fillId="56" borderId="22" xfId="0" applyNumberFormat="1" applyFont="1" applyFill="1" applyBorder="1" applyAlignment="1" applyProtection="1">
      <alignment horizontal="center" vertical="center"/>
      <protection locked="0"/>
    </xf>
    <xf numFmtId="4" fontId="77" fillId="56" borderId="25" xfId="0" applyNumberFormat="1" applyFont="1" applyFill="1" applyBorder="1" applyAlignment="1" applyProtection="1">
      <alignment horizontal="center" vertical="center"/>
      <protection locked="0"/>
    </xf>
    <xf numFmtId="0" fontId="75" fillId="7" borderId="61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vertical="center" wrapText="1"/>
    </xf>
    <xf numFmtId="4" fontId="75" fillId="56" borderId="62" xfId="0" applyNumberFormat="1" applyFont="1" applyFill="1" applyBorder="1" applyAlignment="1" applyProtection="1">
      <alignment horizontal="center" vertical="center"/>
      <protection locked="0"/>
    </xf>
    <xf numFmtId="4" fontId="75" fillId="56" borderId="61" xfId="0" applyNumberFormat="1" applyFont="1" applyFill="1" applyBorder="1" applyAlignment="1" applyProtection="1">
      <alignment horizontal="center" vertical="center"/>
      <protection locked="0"/>
    </xf>
    <xf numFmtId="4" fontId="75" fillId="56" borderId="102" xfId="0" applyNumberFormat="1" applyFont="1" applyFill="1" applyBorder="1" applyAlignment="1" applyProtection="1">
      <alignment horizontal="center" vertical="center"/>
      <protection locked="0"/>
    </xf>
    <xf numFmtId="4" fontId="77" fillId="56" borderId="62" xfId="0" applyNumberFormat="1" applyFont="1" applyFill="1" applyBorder="1" applyAlignment="1" applyProtection="1">
      <alignment horizontal="center" vertical="center"/>
      <protection locked="0"/>
    </xf>
    <xf numFmtId="4" fontId="77" fillId="56" borderId="43" xfId="0" applyNumberFormat="1" applyFont="1" applyFill="1" applyBorder="1" applyAlignment="1" applyProtection="1">
      <alignment horizontal="center" vertical="center"/>
      <protection locked="0"/>
    </xf>
    <xf numFmtId="0" fontId="77" fillId="7" borderId="56" xfId="0" applyFont="1" applyFill="1" applyBorder="1" applyAlignment="1">
      <alignment horizontal="center" vertical="center" wrapText="1"/>
    </xf>
    <xf numFmtId="4" fontId="77" fillId="56" borderId="65" xfId="0" applyNumberFormat="1" applyFont="1" applyFill="1" applyBorder="1" applyAlignment="1" applyProtection="1">
      <alignment horizontal="center" vertical="center"/>
      <protection/>
    </xf>
    <xf numFmtId="4" fontId="77" fillId="56" borderId="29" xfId="0" applyNumberFormat="1" applyFont="1" applyFill="1" applyBorder="1" applyAlignment="1" applyProtection="1">
      <alignment horizontal="center" vertical="center"/>
      <protection/>
    </xf>
    <xf numFmtId="4" fontId="77" fillId="56" borderId="57" xfId="0" applyNumberFormat="1" applyFont="1" applyFill="1" applyBorder="1" applyAlignment="1" applyProtection="1">
      <alignment horizontal="center" vertical="center"/>
      <protection/>
    </xf>
    <xf numFmtId="4" fontId="77" fillId="56" borderId="41" xfId="0" applyNumberFormat="1" applyFont="1" applyFill="1" applyBorder="1" applyAlignment="1" applyProtection="1">
      <alignment horizontal="center" vertical="center"/>
      <protection/>
    </xf>
    <xf numFmtId="4" fontId="77" fillId="56" borderId="28" xfId="0" applyNumberFormat="1" applyFont="1" applyFill="1" applyBorder="1" applyAlignment="1" applyProtection="1">
      <alignment horizontal="center" vertical="center"/>
      <protection/>
    </xf>
    <xf numFmtId="4" fontId="77" fillId="56" borderId="103" xfId="0" applyNumberFormat="1" applyFont="1" applyFill="1" applyBorder="1" applyAlignment="1" applyProtection="1">
      <alignment horizontal="center" vertical="center"/>
      <protection/>
    </xf>
    <xf numFmtId="4" fontId="77" fillId="56" borderId="42" xfId="0" applyNumberFormat="1" applyFont="1" applyFill="1" applyBorder="1" applyAlignment="1" applyProtection="1">
      <alignment horizontal="center" vertical="center"/>
      <protection/>
    </xf>
    <xf numFmtId="0" fontId="77" fillId="7" borderId="87" xfId="0" applyFont="1" applyFill="1" applyBorder="1" applyAlignment="1">
      <alignment horizontal="center" vertical="center" wrapText="1"/>
    </xf>
    <xf numFmtId="0" fontId="77" fillId="7" borderId="74" xfId="0" applyFont="1" applyFill="1" applyBorder="1" applyAlignment="1">
      <alignment horizontal="left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/>
    </xf>
    <xf numFmtId="4" fontId="77" fillId="56" borderId="67" xfId="0" applyNumberFormat="1" applyFont="1" applyFill="1" applyBorder="1" applyAlignment="1" applyProtection="1">
      <alignment horizontal="center" vertical="center"/>
      <protection/>
    </xf>
    <xf numFmtId="4" fontId="77" fillId="56" borderId="60" xfId="0" applyNumberFormat="1" applyFont="1" applyFill="1" applyBorder="1" applyAlignment="1" applyProtection="1">
      <alignment horizontal="center" vertical="center"/>
      <protection/>
    </xf>
    <xf numFmtId="4" fontId="77" fillId="56" borderId="76" xfId="0" applyNumberFormat="1" applyFont="1" applyFill="1" applyBorder="1" applyAlignment="1" applyProtection="1">
      <alignment horizontal="center" vertical="center"/>
      <protection/>
    </xf>
    <xf numFmtId="4" fontId="77" fillId="56" borderId="59" xfId="0" applyNumberFormat="1" applyFont="1" applyFill="1" applyBorder="1" applyAlignment="1" applyProtection="1">
      <alignment horizontal="center" vertical="center"/>
      <protection/>
    </xf>
    <xf numFmtId="4" fontId="77" fillId="56" borderId="104" xfId="0" applyNumberFormat="1" applyFont="1" applyFill="1" applyBorder="1" applyAlignment="1" applyProtection="1">
      <alignment horizontal="center" vertical="center"/>
      <protection/>
    </xf>
    <xf numFmtId="4" fontId="77" fillId="56" borderId="68" xfId="0" applyNumberFormat="1" applyFont="1" applyFill="1" applyBorder="1" applyAlignment="1" applyProtection="1">
      <alignment horizontal="center" vertical="center"/>
      <protection/>
    </xf>
    <xf numFmtId="0" fontId="77" fillId="7" borderId="103" xfId="0" applyFont="1" applyFill="1" applyBorder="1" applyAlignment="1">
      <alignment horizontal="left" vertical="center" wrapText="1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75" fillId="7" borderId="90" xfId="0" applyFont="1" applyFill="1" applyBorder="1" applyAlignment="1">
      <alignment horizontal="center" vertical="center" wrapText="1"/>
    </xf>
    <xf numFmtId="0" fontId="75" fillId="7" borderId="105" xfId="0" applyFont="1" applyFill="1" applyBorder="1" applyAlignment="1">
      <alignment horizontal="center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 locked="0"/>
    </xf>
    <xf numFmtId="4" fontId="77" fillId="56" borderId="104" xfId="0" applyNumberFormat="1" applyFont="1" applyFill="1" applyBorder="1" applyAlignment="1" applyProtection="1">
      <alignment horizontal="center" vertical="center"/>
      <protection locked="0"/>
    </xf>
    <xf numFmtId="4" fontId="77" fillId="56" borderId="65" xfId="0" applyNumberFormat="1" applyFont="1" applyFill="1" applyBorder="1" applyAlignment="1" applyProtection="1">
      <alignment horizontal="center" vertical="center"/>
      <protection locked="0"/>
    </xf>
    <xf numFmtId="4" fontId="77" fillId="56" borderId="103" xfId="0" applyNumberFormat="1" applyFont="1" applyFill="1" applyBorder="1" applyAlignment="1" applyProtection="1">
      <alignment horizontal="center" vertical="center"/>
      <protection locked="0"/>
    </xf>
    <xf numFmtId="4" fontId="77" fillId="56" borderId="67" xfId="0" applyNumberFormat="1" applyFont="1" applyFill="1" applyBorder="1" applyAlignment="1" applyProtection="1">
      <alignment horizontal="center" vertical="center"/>
      <protection locked="0"/>
    </xf>
    <xf numFmtId="4" fontId="77" fillId="56" borderId="60" xfId="0" applyNumberFormat="1" applyFont="1" applyFill="1" applyBorder="1" applyAlignment="1" applyProtection="1">
      <alignment horizontal="center" vertical="center"/>
      <protection locked="0"/>
    </xf>
    <xf numFmtId="4" fontId="77" fillId="56" borderId="29" xfId="0" applyNumberFormat="1" applyFont="1" applyFill="1" applyBorder="1" applyAlignment="1" applyProtection="1">
      <alignment horizontal="center" vertical="center"/>
      <protection locked="0"/>
    </xf>
    <xf numFmtId="4" fontId="77" fillId="56" borderId="57" xfId="0" applyNumberFormat="1" applyFont="1" applyFill="1" applyBorder="1" applyAlignment="1" applyProtection="1">
      <alignment horizontal="center" vertical="center"/>
      <protection locked="0"/>
    </xf>
    <xf numFmtId="4" fontId="77" fillId="56" borderId="68" xfId="0" applyNumberFormat="1" applyFont="1" applyFill="1" applyBorder="1" applyAlignment="1" applyProtection="1">
      <alignment horizontal="center" vertical="center"/>
      <protection locked="0"/>
    </xf>
    <xf numFmtId="4" fontId="77" fillId="56" borderId="42" xfId="0" applyNumberFormat="1" applyFont="1" applyFill="1" applyBorder="1" applyAlignment="1" applyProtection="1">
      <alignment horizontal="center" vertical="center"/>
      <protection locked="0"/>
    </xf>
    <xf numFmtId="0" fontId="75" fillId="11" borderId="28" xfId="0" applyFont="1" applyFill="1" applyBorder="1" applyAlignment="1" applyProtection="1">
      <alignment vertical="top"/>
      <protection/>
    </xf>
    <xf numFmtId="0" fontId="75" fillId="11" borderId="65" xfId="0" applyFont="1" applyFill="1" applyBorder="1" applyAlignment="1" applyProtection="1">
      <alignment horizontal="center" vertical="top"/>
      <protection/>
    </xf>
    <xf numFmtId="0" fontId="75" fillId="11" borderId="34" xfId="0" applyFont="1" applyFill="1" applyBorder="1" applyAlignment="1" applyProtection="1">
      <alignment horizontal="center" vertical="top"/>
      <protection/>
    </xf>
    <xf numFmtId="0" fontId="75" fillId="11" borderId="65" xfId="0" applyFont="1" applyFill="1" applyBorder="1" applyAlignment="1" applyProtection="1">
      <alignment vertical="top"/>
      <protection/>
    </xf>
    <xf numFmtId="0" fontId="75" fillId="11" borderId="77" xfId="0" applyFont="1" applyFill="1" applyBorder="1" applyAlignment="1" applyProtection="1">
      <alignment horizontal="center" vertical="top"/>
      <protection/>
    </xf>
    <xf numFmtId="0" fontId="75" fillId="7" borderId="61" xfId="0" applyFont="1" applyFill="1" applyBorder="1" applyAlignment="1" applyProtection="1">
      <alignment horizontal="center" vertical="center" wrapText="1"/>
      <protection/>
    </xf>
    <xf numFmtId="0" fontId="75" fillId="7" borderId="102" xfId="0" applyFont="1" applyFill="1" applyBorder="1" applyAlignment="1" applyProtection="1">
      <alignment horizontal="center" vertical="center" wrapText="1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/>
    </xf>
    <xf numFmtId="4" fontId="75" fillId="56" borderId="62" xfId="0" applyNumberFormat="1" applyFont="1" applyFill="1" applyBorder="1" applyAlignment="1" applyProtection="1">
      <alignment horizontal="center" vertical="center"/>
      <protection/>
    </xf>
    <xf numFmtId="4" fontId="75" fillId="56" borderId="102" xfId="0" applyNumberFormat="1" applyFont="1" applyFill="1" applyBorder="1" applyAlignment="1" applyProtection="1">
      <alignment horizontal="center" vertical="center"/>
      <protection/>
    </xf>
    <xf numFmtId="4" fontId="77" fillId="56" borderId="62" xfId="0" applyNumberFormat="1" applyFont="1" applyFill="1" applyBorder="1" applyAlignment="1" applyProtection="1">
      <alignment horizontal="center" vertical="center"/>
      <protection/>
    </xf>
    <xf numFmtId="4" fontId="77" fillId="56" borderId="23" xfId="0" applyNumberFormat="1" applyFont="1" applyFill="1" applyBorder="1" applyAlignment="1" applyProtection="1">
      <alignment horizontal="center" vertical="center"/>
      <protection/>
    </xf>
    <xf numFmtId="4" fontId="77" fillId="56" borderId="43" xfId="0" applyNumberFormat="1" applyFont="1" applyFill="1" applyBorder="1" applyAlignment="1" applyProtection="1">
      <alignment horizontal="center" vertical="center"/>
      <protection/>
    </xf>
    <xf numFmtId="4" fontId="77" fillId="56" borderId="22" xfId="0" applyNumberFormat="1" applyFont="1" applyFill="1" applyBorder="1" applyAlignment="1" applyProtection="1">
      <alignment horizontal="center" vertical="center"/>
      <protection/>
    </xf>
    <xf numFmtId="4" fontId="77" fillId="56" borderId="73" xfId="0" applyNumberFormat="1" applyFont="1" applyFill="1" applyBorder="1" applyAlignment="1" applyProtection="1">
      <alignment horizontal="center" vertical="center"/>
      <protection/>
    </xf>
    <xf numFmtId="0" fontId="75" fillId="7" borderId="49" xfId="0" applyFont="1" applyFill="1" applyBorder="1" applyAlignment="1" applyProtection="1">
      <alignment horizontal="center" vertical="center" wrapText="1"/>
      <protection/>
    </xf>
    <xf numFmtId="0" fontId="4" fillId="7" borderId="99" xfId="0" applyFont="1" applyFill="1" applyBorder="1" applyAlignment="1" applyProtection="1">
      <alignment horizontal="center" vertical="center" wrapText="1"/>
      <protection/>
    </xf>
    <xf numFmtId="4" fontId="77" fillId="56" borderId="46" xfId="0" applyNumberFormat="1" applyFont="1" applyFill="1" applyBorder="1" applyAlignment="1" applyProtection="1">
      <alignment horizontal="center" vertical="center"/>
      <protection/>
    </xf>
    <xf numFmtId="4" fontId="77" fillId="56" borderId="63" xfId="0" applyNumberFormat="1" applyFont="1" applyFill="1" applyBorder="1" applyAlignment="1" applyProtection="1">
      <alignment horizontal="center" vertical="center"/>
      <protection/>
    </xf>
    <xf numFmtId="4" fontId="77" fillId="56" borderId="101" xfId="0" applyNumberFormat="1" applyFont="1" applyFill="1" applyBorder="1" applyAlignment="1" applyProtection="1">
      <alignment horizontal="center" vertical="center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/>
    </xf>
    <xf numFmtId="4" fontId="77" fillId="56" borderId="58" xfId="0" applyNumberFormat="1" applyFont="1" applyFill="1" applyBorder="1" applyAlignment="1" applyProtection="1">
      <alignment horizontal="center" vertical="center"/>
      <protection/>
    </xf>
    <xf numFmtId="4" fontId="77" fillId="56" borderId="48" xfId="0" applyNumberFormat="1" applyFont="1" applyFill="1" applyBorder="1" applyAlignment="1" applyProtection="1">
      <alignment horizontal="center" vertical="center"/>
      <protection/>
    </xf>
    <xf numFmtId="0" fontId="76" fillId="7" borderId="49" xfId="0" applyFont="1" applyFill="1" applyBorder="1" applyAlignment="1" applyProtection="1">
      <alignment horizontal="center" vertical="center" wrapText="1"/>
      <protection/>
    </xf>
    <xf numFmtId="0" fontId="76" fillId="7" borderId="99" xfId="0" applyFont="1" applyFill="1" applyBorder="1" applyAlignment="1" applyProtection="1">
      <alignment horizontal="center" vertical="center" wrapText="1"/>
      <protection/>
    </xf>
    <xf numFmtId="4" fontId="76" fillId="56" borderId="51" xfId="0" applyNumberFormat="1" applyFont="1" applyFill="1" applyBorder="1" applyAlignment="1" applyProtection="1">
      <alignment horizontal="center" vertical="center" wrapText="1"/>
      <protection/>
    </xf>
    <xf numFmtId="0" fontId="4" fillId="7" borderId="49" xfId="0" applyFont="1" applyFill="1" applyBorder="1" applyAlignment="1" applyProtection="1">
      <alignment horizontal="center" vertical="center" wrapText="1"/>
      <protection/>
    </xf>
    <xf numFmtId="0" fontId="77" fillId="7" borderId="87" xfId="0" applyFont="1" applyFill="1" applyBorder="1" applyAlignment="1" applyProtection="1">
      <alignment horizontal="center" vertical="center" wrapText="1"/>
      <protection/>
    </xf>
    <xf numFmtId="0" fontId="77" fillId="7" borderId="104" xfId="0" applyFont="1" applyFill="1" applyBorder="1" applyAlignment="1" applyProtection="1">
      <alignment horizontal="center" vertical="center" wrapText="1"/>
      <protection/>
    </xf>
    <xf numFmtId="0" fontId="77" fillId="7" borderId="41" xfId="0" applyFont="1" applyFill="1" applyBorder="1" applyAlignment="1" applyProtection="1">
      <alignment horizontal="center" vertical="center" wrapText="1"/>
      <protection/>
    </xf>
    <xf numFmtId="0" fontId="77" fillId="7" borderId="10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" fontId="75" fillId="53" borderId="26" xfId="0" applyNumberFormat="1" applyFont="1" applyFill="1" applyBorder="1" applyAlignment="1" applyProtection="1">
      <alignment horizontal="center"/>
      <protection locked="0"/>
    </xf>
    <xf numFmtId="4" fontId="75" fillId="53" borderId="51" xfId="0" applyNumberFormat="1" applyFont="1" applyFill="1" applyBorder="1" applyAlignment="1" applyProtection="1">
      <alignment horizontal="center"/>
      <protection locked="0"/>
    </xf>
    <xf numFmtId="0" fontId="75" fillId="7" borderId="66" xfId="0" applyFont="1" applyFill="1" applyBorder="1" applyAlignment="1">
      <alignment vertical="top" wrapText="1"/>
    </xf>
    <xf numFmtId="0" fontId="75" fillId="50" borderId="67" xfId="0" applyFont="1" applyFill="1" applyBorder="1" applyAlignment="1">
      <alignment horizontal="center" vertical="center" wrapText="1"/>
    </xf>
    <xf numFmtId="0" fontId="75" fillId="50" borderId="68" xfId="0" applyFont="1" applyFill="1" applyBorder="1" applyAlignment="1">
      <alignment horizontal="center" vertical="center" wrapText="1"/>
    </xf>
    <xf numFmtId="4" fontId="75" fillId="53" borderId="23" xfId="0" applyNumberFormat="1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vertical="center" wrapText="1"/>
    </xf>
    <xf numFmtId="0" fontId="75" fillId="7" borderId="54" xfId="0" applyFont="1" applyFill="1" applyBorder="1" applyAlignment="1">
      <alignment vertical="center" wrapText="1"/>
    </xf>
    <xf numFmtId="0" fontId="76" fillId="7" borderId="71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wrapText="1"/>
    </xf>
    <xf numFmtId="0" fontId="4" fillId="7" borderId="53" xfId="0" applyFont="1" applyFill="1" applyBorder="1" applyAlignment="1">
      <alignment horizontal="left" wrapText="1"/>
    </xf>
    <xf numFmtId="0" fontId="102" fillId="7" borderId="53" xfId="0" applyFont="1" applyFill="1" applyBorder="1" applyAlignment="1">
      <alignment horizontal="left" wrapText="1"/>
    </xf>
    <xf numFmtId="0" fontId="4" fillId="7" borderId="56" xfId="0" applyFont="1" applyFill="1" applyBorder="1" applyAlignment="1">
      <alignment horizontal="left" wrapText="1"/>
    </xf>
    <xf numFmtId="0" fontId="75" fillId="7" borderId="7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75" fillId="7" borderId="52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4" fontId="75" fillId="53" borderId="73" xfId="0" applyNumberFormat="1" applyFont="1" applyFill="1" applyBorder="1" applyAlignment="1" applyProtection="1">
      <alignment horizontal="center"/>
      <protection locked="0"/>
    </xf>
    <xf numFmtId="4" fontId="75" fillId="7" borderId="25" xfId="0" applyNumberFormat="1" applyFont="1" applyFill="1" applyBorder="1" applyAlignment="1">
      <alignment horizontal="center"/>
    </xf>
    <xf numFmtId="0" fontId="75" fillId="50" borderId="59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vertical="center" wrapText="1"/>
    </xf>
    <xf numFmtId="0" fontId="75" fillId="7" borderId="41" xfId="0" applyFont="1" applyFill="1" applyBorder="1" applyAlignment="1">
      <alignment vertical="center" wrapText="1"/>
    </xf>
    <xf numFmtId="0" fontId="75" fillId="50" borderId="106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/>
    </xf>
    <xf numFmtId="4" fontId="76" fillId="53" borderId="26" xfId="0" applyNumberFormat="1" applyFont="1" applyFill="1" applyBorder="1" applyAlignment="1" applyProtection="1">
      <alignment horizontal="center"/>
      <protection locked="0"/>
    </xf>
    <xf numFmtId="4" fontId="76" fillId="53" borderId="51" xfId="0" applyNumberFormat="1" applyFont="1" applyFill="1" applyBorder="1" applyAlignment="1" applyProtection="1">
      <alignment horizontal="center"/>
      <protection locked="0"/>
    </xf>
    <xf numFmtId="4" fontId="76" fillId="53" borderId="29" xfId="0" applyNumberFormat="1" applyFont="1" applyFill="1" applyBorder="1" applyAlignment="1" applyProtection="1">
      <alignment horizontal="center"/>
      <protection locked="0"/>
    </xf>
    <xf numFmtId="4" fontId="76" fillId="53" borderId="42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>
      <alignment horizontal="center"/>
    </xf>
    <xf numFmtId="4" fontId="76" fillId="0" borderId="25" xfId="0" applyNumberFormat="1" applyFont="1" applyBorder="1" applyAlignment="1">
      <alignment horizontal="center"/>
    </xf>
    <xf numFmtId="4" fontId="76" fillId="0" borderId="26" xfId="0" applyNumberFormat="1" applyFont="1" applyBorder="1" applyAlignment="1">
      <alignment horizontal="center"/>
    </xf>
    <xf numFmtId="4" fontId="76" fillId="0" borderId="51" xfId="0" applyNumberFormat="1" applyFont="1" applyBorder="1" applyAlignment="1">
      <alignment horizontal="center"/>
    </xf>
    <xf numFmtId="4" fontId="76" fillId="0" borderId="64" xfId="0" applyNumberFormat="1" applyFont="1" applyBorder="1" applyAlignment="1">
      <alignment horizontal="center"/>
    </xf>
    <xf numFmtId="4" fontId="76" fillId="0" borderId="28" xfId="0" applyNumberFormat="1" applyFont="1" applyBorder="1" applyAlignment="1">
      <alignment horizontal="center"/>
    </xf>
    <xf numFmtId="4" fontId="76" fillId="0" borderId="65" xfId="0" applyNumberFormat="1" applyFont="1" applyBorder="1" applyAlignment="1">
      <alignment horizontal="center"/>
    </xf>
    <xf numFmtId="4" fontId="75" fillId="0" borderId="53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6" xfId="0" applyNumberFormat="1" applyFont="1" applyBorder="1" applyAlignment="1">
      <alignment horizontal="center"/>
    </xf>
    <xf numFmtId="4" fontId="75" fillId="0" borderId="51" xfId="0" applyNumberFormat="1" applyFont="1" applyBorder="1" applyAlignment="1">
      <alignment horizontal="center"/>
    </xf>
    <xf numFmtId="4" fontId="75" fillId="0" borderId="64" xfId="0" applyNumberFormat="1" applyFont="1" applyBorder="1" applyAlignment="1">
      <alignment horizontal="center"/>
    </xf>
    <xf numFmtId="4" fontId="75" fillId="7" borderId="22" xfId="0" applyNumberFormat="1" applyFont="1" applyFill="1" applyBorder="1" applyAlignment="1" applyProtection="1">
      <alignment horizontal="center"/>
      <protection locked="0"/>
    </xf>
    <xf numFmtId="4" fontId="75" fillId="0" borderId="71" xfId="0" applyNumberFormat="1" applyFont="1" applyBorder="1" applyAlignment="1" applyProtection="1">
      <alignment horizontal="center"/>
      <protection locked="0"/>
    </xf>
    <xf numFmtId="4" fontId="75" fillId="0" borderId="22" xfId="0" applyNumberFormat="1" applyFont="1" applyBorder="1" applyAlignment="1" applyProtection="1">
      <alignment horizontal="center"/>
      <protection locked="0"/>
    </xf>
    <xf numFmtId="4" fontId="75" fillId="0" borderId="23" xfId="0" applyNumberFormat="1" applyFont="1" applyBorder="1" applyAlignment="1" applyProtection="1">
      <alignment horizontal="center"/>
      <protection locked="0"/>
    </xf>
    <xf numFmtId="4" fontId="75" fillId="0" borderId="73" xfId="0" applyNumberFormat="1" applyFont="1" applyBorder="1" applyAlignment="1" applyProtection="1">
      <alignment horizontal="center"/>
      <protection locked="0"/>
    </xf>
    <xf numFmtId="4" fontId="75" fillId="0" borderId="62" xfId="0" applyNumberFormat="1" applyFont="1" applyBorder="1" applyAlignment="1" applyProtection="1">
      <alignment horizontal="center"/>
      <protection locked="0"/>
    </xf>
    <xf numFmtId="4" fontId="76" fillId="7" borderId="25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 applyProtection="1">
      <alignment horizontal="center"/>
      <protection locked="0"/>
    </xf>
    <xf numFmtId="4" fontId="76" fillId="0" borderId="25" xfId="0" applyNumberFormat="1" applyFont="1" applyBorder="1" applyAlignment="1" applyProtection="1">
      <alignment horizontal="center"/>
      <protection locked="0"/>
    </xf>
    <xf numFmtId="4" fontId="76" fillId="0" borderId="26" xfId="0" applyNumberFormat="1" applyFont="1" applyBorder="1" applyAlignment="1" applyProtection="1">
      <alignment horizontal="center"/>
      <protection locked="0"/>
    </xf>
    <xf numFmtId="4" fontId="76" fillId="0" borderId="51" xfId="0" applyNumberFormat="1" applyFont="1" applyBorder="1" applyAlignment="1" applyProtection="1">
      <alignment horizontal="center"/>
      <protection locked="0"/>
    </xf>
    <xf numFmtId="4" fontId="76" fillId="0" borderId="64" xfId="0" applyNumberFormat="1" applyFont="1" applyBorder="1" applyAlignment="1" applyProtection="1">
      <alignment horizontal="center"/>
      <protection locked="0"/>
    </xf>
    <xf numFmtId="4" fontId="76" fillId="7" borderId="28" xfId="0" applyNumberFormat="1" applyFont="1" applyFill="1" applyBorder="1" applyAlignment="1" applyProtection="1">
      <alignment horizontal="center"/>
      <protection locked="0"/>
    </xf>
    <xf numFmtId="4" fontId="76" fillId="0" borderId="56" xfId="0" applyNumberFormat="1" applyFont="1" applyBorder="1" applyAlignment="1" applyProtection="1">
      <alignment horizontal="center"/>
      <protection locked="0"/>
    </xf>
    <xf numFmtId="4" fontId="76" fillId="0" borderId="29" xfId="0" applyNumberFormat="1" applyFont="1" applyBorder="1" applyAlignment="1" applyProtection="1">
      <alignment horizontal="center"/>
      <protection locked="0"/>
    </xf>
    <xf numFmtId="4" fontId="76" fillId="0" borderId="42" xfId="0" applyNumberFormat="1" applyFont="1" applyBorder="1" applyAlignment="1" applyProtection="1">
      <alignment horizontal="center"/>
      <protection locked="0"/>
    </xf>
    <xf numFmtId="0" fontId="75" fillId="11" borderId="59" xfId="0" applyFont="1" applyFill="1" applyBorder="1" applyAlignment="1" applyProtection="1">
      <alignment horizontal="center" vertical="center" wrapText="1"/>
      <protection/>
    </xf>
    <xf numFmtId="0" fontId="75" fillId="11" borderId="67" xfId="0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 applyProtection="1">
      <alignment horizontal="center" vertical="center" wrapText="1"/>
      <protection/>
    </xf>
    <xf numFmtId="0" fontId="75" fillId="11" borderId="106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vertical="center" wrapText="1"/>
      <protection/>
    </xf>
    <xf numFmtId="0" fontId="75" fillId="7" borderId="72" xfId="0" applyFont="1" applyFill="1" applyBorder="1" applyAlignment="1" applyProtection="1">
      <alignment horizontal="center"/>
      <protection/>
    </xf>
    <xf numFmtId="4" fontId="75" fillId="0" borderId="22" xfId="0" applyNumberFormat="1" applyFont="1" applyBorder="1" applyAlignment="1" applyProtection="1">
      <alignment horizontal="center"/>
      <protection/>
    </xf>
    <xf numFmtId="4" fontId="75" fillId="0" borderId="23" xfId="0" applyNumberFormat="1" applyFont="1" applyBorder="1" applyAlignment="1" applyProtection="1">
      <alignment horizontal="center"/>
      <protection/>
    </xf>
    <xf numFmtId="4" fontId="75" fillId="0" borderId="73" xfId="0" applyNumberFormat="1" applyFont="1" applyBorder="1" applyAlignment="1" applyProtection="1">
      <alignment horizontal="center"/>
      <protection/>
    </xf>
    <xf numFmtId="4" fontId="75" fillId="0" borderId="62" xfId="0" applyNumberFormat="1" applyFont="1" applyBorder="1" applyAlignment="1" applyProtection="1">
      <alignment horizontal="center"/>
      <protection/>
    </xf>
    <xf numFmtId="0" fontId="75" fillId="7" borderId="54" xfId="0" applyFont="1" applyFill="1" applyBorder="1" applyAlignment="1" applyProtection="1">
      <alignment vertical="center" wrapText="1"/>
      <protection/>
    </xf>
    <xf numFmtId="0" fontId="4" fillId="7" borderId="52" xfId="0" applyFont="1" applyFill="1" applyBorder="1" applyAlignment="1" applyProtection="1">
      <alignment horizontal="center"/>
      <protection/>
    </xf>
    <xf numFmtId="4" fontId="76" fillId="0" borderId="25" xfId="0" applyNumberFormat="1" applyFont="1" applyBorder="1" applyAlignment="1" applyProtection="1">
      <alignment horizontal="center"/>
      <protection/>
    </xf>
    <xf numFmtId="4" fontId="76" fillId="0" borderId="26" xfId="0" applyNumberFormat="1" applyFont="1" applyBorder="1" applyAlignment="1" applyProtection="1">
      <alignment horizontal="center"/>
      <protection/>
    </xf>
    <xf numFmtId="4" fontId="76" fillId="0" borderId="51" xfId="0" applyNumberFormat="1" applyFont="1" applyBorder="1" applyAlignment="1" applyProtection="1">
      <alignment horizontal="center"/>
      <protection/>
    </xf>
    <xf numFmtId="4" fontId="76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horizontal="left" vertical="center" wrapText="1"/>
      <protection/>
    </xf>
    <xf numFmtId="0" fontId="75" fillId="7" borderId="52" xfId="0" applyFont="1" applyFill="1" applyBorder="1" applyAlignment="1" applyProtection="1">
      <alignment horizontal="center"/>
      <protection/>
    </xf>
    <xf numFmtId="4" fontId="75" fillId="0" borderId="25" xfId="0" applyNumberFormat="1" applyFont="1" applyBorder="1" applyAlignment="1" applyProtection="1">
      <alignment horizontal="center"/>
      <protection/>
    </xf>
    <xf numFmtId="4" fontId="75" fillId="0" borderId="26" xfId="0" applyNumberFormat="1" applyFont="1" applyBorder="1" applyAlignment="1" applyProtection="1">
      <alignment horizontal="center"/>
      <protection/>
    </xf>
    <xf numFmtId="4" fontId="75" fillId="0" borderId="51" xfId="0" applyNumberFormat="1" applyFont="1" applyBorder="1" applyAlignment="1" applyProtection="1">
      <alignment horizontal="center"/>
      <protection/>
    </xf>
    <xf numFmtId="4" fontId="75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vertical="center" wrapText="1"/>
      <protection/>
    </xf>
    <xf numFmtId="0" fontId="75" fillId="7" borderId="41" xfId="0" applyFont="1" applyFill="1" applyBorder="1" applyAlignment="1" applyProtection="1">
      <alignment vertical="center" wrapText="1"/>
      <protection/>
    </xf>
    <xf numFmtId="0" fontId="4" fillId="7" borderId="55" xfId="0" applyFont="1" applyFill="1" applyBorder="1" applyAlignment="1" applyProtection="1">
      <alignment horizontal="center"/>
      <protection/>
    </xf>
    <xf numFmtId="4" fontId="76" fillId="0" borderId="28" xfId="0" applyNumberFormat="1" applyFont="1" applyBorder="1" applyAlignment="1" applyProtection="1">
      <alignment horizontal="center"/>
      <protection/>
    </xf>
    <xf numFmtId="4" fontId="76" fillId="0" borderId="29" xfId="0" applyNumberFormat="1" applyFont="1" applyBorder="1" applyAlignment="1" applyProtection="1">
      <alignment horizontal="center"/>
      <protection/>
    </xf>
    <xf numFmtId="4" fontId="76" fillId="0" borderId="42" xfId="0" applyNumberFormat="1" applyFont="1" applyBorder="1" applyAlignment="1" applyProtection="1">
      <alignment horizontal="center"/>
      <protection/>
    </xf>
    <xf numFmtId="4" fontId="76" fillId="0" borderId="65" xfId="0" applyNumberFormat="1" applyFont="1" applyBorder="1" applyAlignment="1" applyProtection="1">
      <alignment horizontal="center"/>
      <protection/>
    </xf>
    <xf numFmtId="0" fontId="79" fillId="7" borderId="49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right" vertical="center"/>
    </xf>
    <xf numFmtId="0" fontId="2" fillId="7" borderId="90" xfId="0" applyFont="1" applyFill="1" applyBorder="1" applyAlignment="1">
      <alignment horizontal="left"/>
    </xf>
    <xf numFmtId="4" fontId="75" fillId="56" borderId="25" xfId="0" applyNumberFormat="1" applyFont="1" applyFill="1" applyBorder="1" applyAlignment="1" applyProtection="1">
      <alignment horizontal="center" vertical="center" wrapText="1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>
      <alignment horizontal="center"/>
    </xf>
    <xf numFmtId="4" fontId="75" fillId="50" borderId="78" xfId="0" applyNumberFormat="1" applyFont="1" applyFill="1" applyBorder="1" applyAlignment="1">
      <alignment horizontal="center"/>
    </xf>
    <xf numFmtId="4" fontId="75" fillId="50" borderId="79" xfId="0" applyNumberFormat="1" applyFont="1" applyFill="1" applyBorder="1" applyAlignment="1">
      <alignment horizontal="center"/>
    </xf>
    <xf numFmtId="4" fontId="75" fillId="50" borderId="88" xfId="0" applyNumberFormat="1" applyFont="1" applyFill="1" applyBorder="1" applyAlignment="1">
      <alignment horizontal="center"/>
    </xf>
    <xf numFmtId="0" fontId="75" fillId="7" borderId="90" xfId="0" applyFont="1" applyFill="1" applyBorder="1" applyAlignment="1">
      <alignment horizontal="center"/>
    </xf>
    <xf numFmtId="0" fontId="76" fillId="7" borderId="45" xfId="110" applyFont="1" applyFill="1" applyBorder="1" applyAlignment="1" applyProtection="1">
      <alignment vertical="center" wrapText="1"/>
      <protection locked="0"/>
    </xf>
    <xf numFmtId="0" fontId="76" fillId="7" borderId="49" xfId="0" applyFont="1" applyFill="1" applyBorder="1" applyAlignment="1">
      <alignment horizontal="center"/>
    </xf>
    <xf numFmtId="0" fontId="76" fillId="7" borderId="56" xfId="110" applyFont="1" applyFill="1" applyBorder="1" applyAlignment="1" applyProtection="1">
      <alignment vertical="center" wrapText="1"/>
      <protection locked="0"/>
    </xf>
    <xf numFmtId="0" fontId="76" fillId="7" borderId="41" xfId="0" applyFont="1" applyFill="1" applyBorder="1" applyAlignment="1">
      <alignment horizontal="center"/>
    </xf>
    <xf numFmtId="0" fontId="75" fillId="7" borderId="61" xfId="0" applyFont="1" applyFill="1" applyBorder="1" applyAlignment="1">
      <alignment horizontal="center"/>
    </xf>
    <xf numFmtId="0" fontId="76" fillId="7" borderId="71" xfId="0" applyFont="1" applyFill="1" applyBorder="1" applyAlignment="1">
      <alignment horizontal="center" vertical="center"/>
    </xf>
    <xf numFmtId="0" fontId="76" fillId="7" borderId="102" xfId="0" applyFont="1" applyFill="1" applyBorder="1" applyAlignment="1">
      <alignment horizontal="left" vertical="center" wrapText="1"/>
    </xf>
    <xf numFmtId="0" fontId="76" fillId="7" borderId="53" xfId="0" applyFont="1" applyFill="1" applyBorder="1" applyAlignment="1">
      <alignment horizontal="center" vertical="center"/>
    </xf>
    <xf numFmtId="0" fontId="76" fillId="7" borderId="99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center" vertical="center"/>
    </xf>
    <xf numFmtId="0" fontId="75" fillId="7" borderId="99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/>
    </xf>
    <xf numFmtId="0" fontId="76" fillId="7" borderId="56" xfId="0" applyFont="1" applyFill="1" applyBorder="1" applyAlignment="1">
      <alignment horizontal="center" vertical="center"/>
    </xf>
    <xf numFmtId="0" fontId="76" fillId="7" borderId="103" xfId="0" applyFont="1" applyFill="1" applyBorder="1" applyAlignment="1">
      <alignment horizontal="left" vertical="center" wrapText="1"/>
    </xf>
    <xf numFmtId="0" fontId="76" fillId="7" borderId="41" xfId="0" applyFont="1" applyFill="1" applyBorder="1" applyAlignment="1">
      <alignment horizontal="center" vertical="center"/>
    </xf>
    <xf numFmtId="0" fontId="76" fillId="7" borderId="45" xfId="0" applyNumberFormat="1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left" wrapText="1"/>
    </xf>
    <xf numFmtId="0" fontId="4" fillId="7" borderId="54" xfId="0" applyFont="1" applyFill="1" applyBorder="1" applyAlignment="1">
      <alignment horizontal="center"/>
    </xf>
    <xf numFmtId="0" fontId="76" fillId="7" borderId="31" xfId="0" applyFont="1" applyFill="1" applyBorder="1" applyAlignment="1">
      <alignment horizontal="center" vertical="center"/>
    </xf>
    <xf numFmtId="0" fontId="109" fillId="7" borderId="90" xfId="0" applyFont="1" applyFill="1" applyBorder="1" applyAlignment="1">
      <alignment/>
    </xf>
    <xf numFmtId="0" fontId="75" fillId="50" borderId="65" xfId="0" applyFont="1" applyFill="1" applyBorder="1" applyAlignment="1">
      <alignment horizontal="center" vertical="center" wrapText="1"/>
    </xf>
    <xf numFmtId="0" fontId="75" fillId="7" borderId="90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horizontal="left" wrapText="1"/>
    </xf>
    <xf numFmtId="0" fontId="76" fillId="7" borderId="54" xfId="0" applyFont="1" applyFill="1" applyBorder="1" applyAlignment="1">
      <alignment horizontal="center"/>
    </xf>
    <xf numFmtId="0" fontId="75" fillId="7" borderId="33" xfId="0" applyFont="1" applyFill="1" applyBorder="1" applyAlignment="1">
      <alignment horizontal="left" vertical="center" wrapText="1"/>
    </xf>
    <xf numFmtId="0" fontId="75" fillId="7" borderId="34" xfId="0" applyFont="1" applyFill="1" applyBorder="1" applyAlignment="1">
      <alignment horizontal="left" vertical="center" wrapText="1"/>
    </xf>
    <xf numFmtId="0" fontId="76" fillId="7" borderId="45" xfId="0" applyFont="1" applyFill="1" applyBorder="1" applyAlignment="1">
      <alignment horizontal="center" vertical="center"/>
    </xf>
    <xf numFmtId="0" fontId="76" fillId="7" borderId="101" xfId="0" applyFont="1" applyFill="1" applyBorder="1" applyAlignment="1">
      <alignment horizontal="left" wrapText="1"/>
    </xf>
    <xf numFmtId="0" fontId="4" fillId="7" borderId="4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76" fillId="7" borderId="22" xfId="0" applyNumberFormat="1" applyFont="1" applyFill="1" applyBorder="1" applyAlignment="1">
      <alignment horizontal="center" vertical="center"/>
    </xf>
    <xf numFmtId="4" fontId="76" fillId="56" borderId="102" xfId="0" applyNumberFormat="1" applyFont="1" applyFill="1" applyBorder="1" applyAlignment="1">
      <alignment horizontal="center" vertical="center"/>
    </xf>
    <xf numFmtId="4" fontId="76" fillId="7" borderId="25" xfId="0" applyNumberFormat="1" applyFont="1" applyFill="1" applyBorder="1" applyAlignment="1">
      <alignment horizontal="center" vertical="center"/>
    </xf>
    <xf numFmtId="4" fontId="76" fillId="56" borderId="99" xfId="0" applyNumberFormat="1" applyFont="1" applyFill="1" applyBorder="1" applyAlignment="1">
      <alignment horizontal="center" vertical="center"/>
    </xf>
    <xf numFmtId="4" fontId="75" fillId="7" borderId="25" xfId="0" applyNumberFormat="1" applyFont="1" applyFill="1" applyBorder="1" applyAlignment="1">
      <alignment horizontal="center" vertical="center"/>
    </xf>
    <xf numFmtId="4" fontId="75" fillId="7" borderId="99" xfId="0" applyNumberFormat="1" applyFont="1" applyFill="1" applyBorder="1" applyAlignment="1">
      <alignment horizontal="center" vertical="center"/>
    </xf>
    <xf numFmtId="4" fontId="76" fillId="7" borderId="28" xfId="0" applyNumberFormat="1" applyFont="1" applyFill="1" applyBorder="1" applyAlignment="1">
      <alignment horizontal="center" vertical="center"/>
    </xf>
    <xf numFmtId="4" fontId="76" fillId="56" borderId="103" xfId="0" applyNumberFormat="1" applyFont="1" applyFill="1" applyBorder="1" applyAlignment="1">
      <alignment horizontal="center" vertical="center"/>
    </xf>
    <xf numFmtId="4" fontId="75" fillId="7" borderId="31" xfId="0" applyNumberFormat="1" applyFont="1" applyFill="1" applyBorder="1" applyAlignment="1">
      <alignment horizontal="center" vertical="center" wrapText="1"/>
    </xf>
    <xf numFmtId="4" fontId="75" fillId="7" borderId="35" xfId="0" applyNumberFormat="1" applyFont="1" applyFill="1" applyBorder="1" applyAlignment="1">
      <alignment horizontal="center" vertical="center" wrapText="1"/>
    </xf>
    <xf numFmtId="4" fontId="75" fillId="7" borderId="36" xfId="0" applyNumberFormat="1" applyFont="1" applyFill="1" applyBorder="1" applyAlignment="1">
      <alignment horizontal="center" vertical="center" wrapText="1"/>
    </xf>
    <xf numFmtId="4" fontId="75" fillId="7" borderId="70" xfId="0" applyNumberFormat="1" applyFont="1" applyFill="1" applyBorder="1" applyAlignment="1">
      <alignment horizontal="center" vertical="center" wrapText="1"/>
    </xf>
    <xf numFmtId="4" fontId="75" fillId="7" borderId="31" xfId="0" applyNumberFormat="1" applyFont="1" applyFill="1" applyBorder="1" applyAlignment="1">
      <alignment horizontal="center"/>
    </xf>
    <xf numFmtId="9" fontId="76" fillId="7" borderId="25" xfId="119" applyFont="1" applyFill="1" applyBorder="1" applyAlignment="1">
      <alignment horizontal="center" vertical="center"/>
    </xf>
    <xf numFmtId="9" fontId="76" fillId="56" borderId="99" xfId="119" applyFont="1" applyFill="1" applyBorder="1" applyAlignment="1">
      <alignment horizontal="center" vertical="center"/>
    </xf>
    <xf numFmtId="4" fontId="76" fillId="0" borderId="52" xfId="0" applyNumberFormat="1" applyFont="1" applyFill="1" applyBorder="1" applyAlignment="1">
      <alignment horizontal="center"/>
    </xf>
    <xf numFmtId="0" fontId="76" fillId="7" borderId="76" xfId="0" applyFont="1" applyFill="1" applyBorder="1" applyAlignment="1">
      <alignment horizontal="left" wrapText="1"/>
    </xf>
    <xf numFmtId="0" fontId="76" fillId="7" borderId="76" xfId="0" applyFont="1" applyFill="1" applyBorder="1" applyAlignment="1">
      <alignment horizontal="center"/>
    </xf>
    <xf numFmtId="4" fontId="76" fillId="0" borderId="75" xfId="0" applyNumberFormat="1" applyFont="1" applyFill="1" applyBorder="1" applyAlignment="1">
      <alignment horizontal="center"/>
    </xf>
    <xf numFmtId="4" fontId="76" fillId="7" borderId="28" xfId="0" applyNumberFormat="1" applyFont="1" applyFill="1" applyBorder="1" applyAlignment="1">
      <alignment horizontal="center"/>
    </xf>
    <xf numFmtId="0" fontId="75" fillId="7" borderId="56" xfId="0" applyFont="1" applyFill="1" applyBorder="1" applyAlignment="1" applyProtection="1">
      <alignment horizontal="center" vertical="center" wrapText="1"/>
      <protection/>
    </xf>
    <xf numFmtId="0" fontId="22" fillId="56" borderId="31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76" fillId="0" borderId="75" xfId="0" applyNumberFormat="1" applyFont="1" applyFill="1" applyBorder="1" applyAlignment="1">
      <alignment horizontal="center" vertical="center" wrapText="1"/>
    </xf>
    <xf numFmtId="4" fontId="76" fillId="0" borderId="52" xfId="0" applyNumberFormat="1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left" wrapText="1"/>
    </xf>
    <xf numFmtId="0" fontId="76" fillId="7" borderId="71" xfId="0" applyFont="1" applyFill="1" applyBorder="1" applyAlignment="1">
      <alignment horizontal="left" vertical="center" wrapText="1"/>
    </xf>
    <xf numFmtId="4" fontId="76" fillId="7" borderId="22" xfId="0" applyNumberFormat="1" applyFont="1" applyFill="1" applyBorder="1" applyAlignment="1">
      <alignment horizontal="center" vertical="center" wrapText="1"/>
    </xf>
    <xf numFmtId="4" fontId="76" fillId="0" borderId="72" xfId="0" applyNumberFormat="1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left" vertical="center" wrapText="1"/>
    </xf>
    <xf numFmtId="4" fontId="76" fillId="7" borderId="28" xfId="0" applyNumberFormat="1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left" wrapText="1"/>
    </xf>
    <xf numFmtId="4" fontId="76" fillId="7" borderId="46" xfId="0" applyNumberFormat="1" applyFont="1" applyFill="1" applyBorder="1" applyAlignment="1">
      <alignment horizontal="center"/>
    </xf>
    <xf numFmtId="4" fontId="76" fillId="0" borderId="44" xfId="0" applyNumberFormat="1" applyFont="1" applyFill="1" applyBorder="1" applyAlignment="1">
      <alignment horizontal="center"/>
    </xf>
    <xf numFmtId="0" fontId="76" fillId="7" borderId="45" xfId="0" applyNumberFormat="1" applyFont="1" applyFill="1" applyBorder="1" applyAlignment="1">
      <alignment horizontal="center" vertical="center" wrapText="1"/>
    </xf>
    <xf numFmtId="4" fontId="76" fillId="7" borderId="46" xfId="0" applyNumberFormat="1" applyFont="1" applyFill="1" applyBorder="1" applyAlignment="1">
      <alignment horizontal="center" vertical="center" wrapText="1"/>
    </xf>
    <xf numFmtId="4" fontId="76" fillId="0" borderId="44" xfId="0" applyNumberFormat="1" applyFont="1" applyFill="1" applyBorder="1" applyAlignment="1">
      <alignment horizontal="center" vertical="center" wrapText="1"/>
    </xf>
    <xf numFmtId="0" fontId="76" fillId="7" borderId="99" xfId="0" applyFont="1" applyFill="1" applyBorder="1" applyAlignment="1">
      <alignment horizontal="left" wrapText="1"/>
    </xf>
    <xf numFmtId="0" fontId="76" fillId="7" borderId="104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center"/>
    </xf>
    <xf numFmtId="0" fontId="76" fillId="7" borderId="53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75" fillId="7" borderId="105" xfId="0" applyNumberFormat="1" applyFont="1" applyFill="1" applyBorder="1" applyAlignment="1">
      <alignment horizontal="center" vertical="center"/>
    </xf>
    <xf numFmtId="0" fontId="75" fillId="50" borderId="35" xfId="0" applyFont="1" applyFill="1" applyBorder="1" applyAlignment="1">
      <alignment horizontal="center" vertical="center" wrapText="1"/>
    </xf>
    <xf numFmtId="0" fontId="75" fillId="50" borderId="36" xfId="0" applyFont="1" applyFill="1" applyBorder="1" applyAlignment="1">
      <alignment horizontal="center" vertical="center" wrapText="1"/>
    </xf>
    <xf numFmtId="0" fontId="75" fillId="50" borderId="70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horizontal="left" wrapText="1"/>
    </xf>
    <xf numFmtId="2" fontId="75" fillId="7" borderId="61" xfId="0" applyNumberFormat="1" applyFont="1" applyFill="1" applyBorder="1" applyAlignment="1">
      <alignment horizontal="center"/>
    </xf>
    <xf numFmtId="0" fontId="76" fillId="7" borderId="72" xfId="0" applyFont="1" applyFill="1" applyBorder="1" applyAlignment="1">
      <alignment horizontal="left"/>
    </xf>
    <xf numFmtId="0" fontId="76" fillId="7" borderId="75" xfId="0" applyFont="1" applyFill="1" applyBorder="1" applyAlignment="1">
      <alignment horizontal="left"/>
    </xf>
    <xf numFmtId="0" fontId="75" fillId="11" borderId="79" xfId="0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/>
      <protection locked="0"/>
    </xf>
    <xf numFmtId="4" fontId="76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3" xfId="0" applyNumberFormat="1" applyFont="1" applyFill="1" applyBorder="1" applyAlignment="1" applyProtection="1">
      <alignment horizontal="center" vertical="center"/>
      <protection locked="0"/>
    </xf>
    <xf numFmtId="4" fontId="76" fillId="56" borderId="73" xfId="0" applyNumberFormat="1" applyFont="1" applyFill="1" applyBorder="1" applyAlignment="1" applyProtection="1">
      <alignment horizontal="center" vertical="center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 locked="0"/>
    </xf>
    <xf numFmtId="4" fontId="76" fillId="56" borderId="51" xfId="0" applyNumberFormat="1" applyFont="1" applyFill="1" applyBorder="1" applyAlignment="1" applyProtection="1">
      <alignment horizontal="center" vertical="center"/>
      <protection locked="0"/>
    </xf>
    <xf numFmtId="9" fontId="76" fillId="56" borderId="26" xfId="119" applyFont="1" applyFill="1" applyBorder="1" applyAlignment="1" applyProtection="1">
      <alignment horizontal="center" vertical="center"/>
      <protection locked="0"/>
    </xf>
    <xf numFmtId="9" fontId="76" fillId="56" borderId="51" xfId="119" applyFont="1" applyFill="1" applyBorder="1" applyAlignment="1" applyProtection="1">
      <alignment horizontal="center" vertical="center"/>
      <protection locked="0"/>
    </xf>
    <xf numFmtId="4" fontId="75" fillId="7" borderId="26" xfId="0" applyNumberFormat="1" applyFont="1" applyFill="1" applyBorder="1" applyAlignment="1" applyProtection="1">
      <alignment horizontal="center" vertical="center"/>
      <protection locked="0"/>
    </xf>
    <xf numFmtId="4" fontId="75" fillId="7" borderId="51" xfId="0" applyNumberFormat="1" applyFont="1" applyFill="1" applyBorder="1" applyAlignment="1" applyProtection="1">
      <alignment horizontal="center" vertical="center"/>
      <protection locked="0"/>
    </xf>
    <xf numFmtId="4" fontId="76" fillId="56" borderId="29" xfId="0" applyNumberFormat="1" applyFont="1" applyFill="1" applyBorder="1" applyAlignment="1" applyProtection="1">
      <alignment horizontal="center" vertical="center"/>
      <protection locked="0"/>
    </xf>
    <xf numFmtId="4" fontId="76" fillId="56" borderId="42" xfId="0" applyNumberFormat="1" applyFont="1" applyFill="1" applyBorder="1" applyAlignment="1" applyProtection="1">
      <alignment horizontal="center" vertical="center"/>
      <protection locked="0"/>
    </xf>
    <xf numFmtId="4" fontId="76" fillId="50" borderId="62" xfId="0" applyNumberFormat="1" applyFont="1" applyFill="1" applyBorder="1" applyAlignment="1" applyProtection="1">
      <alignment horizontal="center" vertical="center"/>
      <protection/>
    </xf>
    <xf numFmtId="4" fontId="76" fillId="56" borderId="23" xfId="0" applyNumberFormat="1" applyFont="1" applyFill="1" applyBorder="1" applyAlignment="1" applyProtection="1">
      <alignment horizontal="center" vertical="center"/>
      <protection/>
    </xf>
    <xf numFmtId="4" fontId="76" fillId="56" borderId="73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 vertical="center"/>
      <protection/>
    </xf>
    <xf numFmtId="4" fontId="76" fillId="50" borderId="64" xfId="0" applyNumberFormat="1" applyFont="1" applyFill="1" applyBorder="1" applyAlignment="1" applyProtection="1">
      <alignment horizontal="center" vertical="center"/>
      <protection/>
    </xf>
    <xf numFmtId="4" fontId="76" fillId="50" borderId="25" xfId="0" applyNumberFormat="1" applyFont="1" applyFill="1" applyBorder="1" applyAlignment="1" applyProtection="1">
      <alignment horizontal="center" vertical="center"/>
      <protection/>
    </xf>
    <xf numFmtId="9" fontId="76" fillId="50" borderId="64" xfId="119" applyFont="1" applyFill="1" applyBorder="1" applyAlignment="1" applyProtection="1">
      <alignment horizontal="center" vertical="center"/>
      <protection/>
    </xf>
    <xf numFmtId="9" fontId="76" fillId="56" borderId="26" xfId="119" applyFont="1" applyFill="1" applyBorder="1" applyAlignment="1" applyProtection="1">
      <alignment horizontal="center" vertical="center"/>
      <protection/>
    </xf>
    <xf numFmtId="9" fontId="76" fillId="56" borderId="51" xfId="119" applyFont="1" applyFill="1" applyBorder="1" applyAlignment="1" applyProtection="1">
      <alignment horizontal="center" vertical="center"/>
      <protection/>
    </xf>
    <xf numFmtId="9" fontId="76" fillId="50" borderId="25" xfId="119" applyFont="1" applyFill="1" applyBorder="1" applyAlignment="1" applyProtection="1">
      <alignment horizontal="center" vertical="center"/>
      <protection/>
    </xf>
    <xf numFmtId="4" fontId="75" fillId="50" borderId="26" xfId="0" applyNumberFormat="1" applyFont="1" applyFill="1" applyBorder="1" applyAlignment="1" applyProtection="1">
      <alignment horizontal="center" vertical="center"/>
      <protection/>
    </xf>
    <xf numFmtId="4" fontId="75" fillId="50" borderId="51" xfId="0" applyNumberFormat="1" applyFont="1" applyFill="1" applyBorder="1" applyAlignment="1" applyProtection="1">
      <alignment horizontal="center" vertical="center"/>
      <protection/>
    </xf>
    <xf numFmtId="4" fontId="76" fillId="50" borderId="65" xfId="0" applyNumberFormat="1" applyFont="1" applyFill="1" applyBorder="1" applyAlignment="1" applyProtection="1">
      <alignment horizontal="center" vertical="center"/>
      <protection/>
    </xf>
    <xf numFmtId="4" fontId="76" fillId="56" borderId="29" xfId="0" applyNumberFormat="1" applyFont="1" applyFill="1" applyBorder="1" applyAlignment="1" applyProtection="1">
      <alignment horizontal="center" vertical="center"/>
      <protection/>
    </xf>
    <xf numFmtId="4" fontId="76" fillId="56" borderId="42" xfId="0" applyNumberFormat="1" applyFont="1" applyFill="1" applyBorder="1" applyAlignment="1" applyProtection="1">
      <alignment horizontal="center" vertical="center"/>
      <protection/>
    </xf>
    <xf numFmtId="4" fontId="76" fillId="50" borderId="28" xfId="0" applyNumberFormat="1" applyFont="1" applyFill="1" applyBorder="1" applyAlignment="1" applyProtection="1">
      <alignment horizontal="center" vertical="center"/>
      <protection/>
    </xf>
    <xf numFmtId="4" fontId="75" fillId="50" borderId="32" xfId="0" applyNumberFormat="1" applyFont="1" applyFill="1" applyBorder="1" applyAlignment="1" applyProtection="1">
      <alignment horizontal="center" vertical="center" wrapText="1"/>
      <protection/>
    </xf>
    <xf numFmtId="4" fontId="76" fillId="53" borderId="63" xfId="0" applyNumberFormat="1" applyFont="1" applyFill="1" applyBorder="1" applyAlignment="1" applyProtection="1">
      <alignment horizontal="center" vertical="center"/>
      <protection/>
    </xf>
    <xf numFmtId="4" fontId="76" fillId="53" borderId="48" xfId="0" applyNumberFormat="1" applyFont="1" applyFill="1" applyBorder="1" applyAlignment="1" applyProtection="1">
      <alignment horizontal="center" vertical="center"/>
      <protection/>
    </xf>
    <xf numFmtId="4" fontId="76" fillId="53" borderId="64" xfId="0" applyNumberFormat="1" applyFont="1" applyFill="1" applyBorder="1" applyAlignment="1" applyProtection="1">
      <alignment horizontal="center" vertical="center"/>
      <protection/>
    </xf>
    <xf numFmtId="4" fontId="76" fillId="53" borderId="51" xfId="0" applyNumberFormat="1" applyFont="1" applyFill="1" applyBorder="1" applyAlignment="1" applyProtection="1">
      <alignment horizontal="center" vertical="center"/>
      <protection/>
    </xf>
    <xf numFmtId="4" fontId="4" fillId="53" borderId="64" xfId="0" applyNumberFormat="1" applyFont="1" applyFill="1" applyBorder="1" applyAlignment="1" applyProtection="1">
      <alignment horizontal="center" vertical="center"/>
      <protection/>
    </xf>
    <xf numFmtId="4" fontId="4" fillId="53" borderId="51" xfId="0" applyNumberFormat="1" applyFont="1" applyFill="1" applyBorder="1" applyAlignment="1" applyProtection="1">
      <alignment horizontal="center" vertical="center"/>
      <protection/>
    </xf>
    <xf numFmtId="4" fontId="76" fillId="53" borderId="99" xfId="0" applyNumberFormat="1" applyFont="1" applyFill="1" applyBorder="1" applyAlignment="1" applyProtection="1">
      <alignment horizontal="center" vertical="center"/>
      <protection/>
    </xf>
    <xf numFmtId="4" fontId="76" fillId="53" borderId="66" xfId="0" applyNumberFormat="1" applyFont="1" applyFill="1" applyBorder="1" applyAlignment="1" applyProtection="1">
      <alignment horizontal="center" vertical="center"/>
      <protection/>
    </xf>
    <xf numFmtId="4" fontId="76" fillId="53" borderId="104" xfId="0" applyNumberFormat="1" applyFont="1" applyFill="1" applyBorder="1" applyAlignment="1" applyProtection="1">
      <alignment horizontal="center" vertical="center"/>
      <protection/>
    </xf>
    <xf numFmtId="4" fontId="76" fillId="53" borderId="65" xfId="0" applyNumberFormat="1" applyFont="1" applyFill="1" applyBorder="1" applyAlignment="1" applyProtection="1">
      <alignment horizontal="center" vertical="center"/>
      <protection/>
    </xf>
    <xf numFmtId="4" fontId="76" fillId="53" borderId="42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 vertical="center" wrapText="1"/>
      <protection/>
    </xf>
    <xf numFmtId="4" fontId="76" fillId="0" borderId="23" xfId="0" applyNumberFormat="1" applyFont="1" applyFill="1" applyBorder="1" applyAlignment="1" applyProtection="1">
      <alignment horizontal="center" vertical="center" wrapText="1"/>
      <protection/>
    </xf>
    <xf numFmtId="4" fontId="76" fillId="0" borderId="73" xfId="0" applyNumberFormat="1" applyFont="1" applyFill="1" applyBorder="1" applyAlignment="1" applyProtection="1">
      <alignment horizontal="center" vertical="center" wrapText="1"/>
      <protection/>
    </xf>
    <xf numFmtId="4" fontId="4" fillId="5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Fill="1" applyBorder="1" applyAlignment="1" applyProtection="1">
      <alignment horizontal="center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5" xfId="0" applyNumberFormat="1" applyFont="1" applyFill="1" applyBorder="1" applyAlignment="1" applyProtection="1">
      <alignment horizontal="center" vertical="center" wrapText="1"/>
      <protection/>
    </xf>
    <xf numFmtId="4" fontId="76" fillId="0" borderId="26" xfId="0" applyNumberFormat="1" applyFont="1" applyFill="1" applyBorder="1" applyAlignment="1" applyProtection="1">
      <alignment horizontal="center" vertical="center" wrapText="1"/>
      <protection/>
    </xf>
    <xf numFmtId="4" fontId="76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0" borderId="67" xfId="0" applyNumberFormat="1" applyFont="1" applyFill="1" applyBorder="1" applyAlignment="1" applyProtection="1">
      <alignment horizontal="center" vertical="center" wrapText="1"/>
      <protection/>
    </xf>
    <xf numFmtId="4" fontId="76" fillId="0" borderId="68" xfId="0" applyNumberFormat="1" applyFont="1" applyFill="1" applyBorder="1" applyAlignment="1" applyProtection="1">
      <alignment horizontal="center" vertical="center" wrapText="1"/>
      <protection/>
    </xf>
    <xf numFmtId="4" fontId="75" fillId="50" borderId="93" xfId="0" applyNumberFormat="1" applyFont="1" applyFill="1" applyBorder="1" applyAlignment="1" applyProtection="1">
      <alignment horizontal="center" vertical="center" wrapText="1"/>
      <protection/>
    </xf>
    <xf numFmtId="4" fontId="75" fillId="50" borderId="94" xfId="0" applyNumberFormat="1" applyFont="1" applyFill="1" applyBorder="1" applyAlignment="1" applyProtection="1">
      <alignment horizontal="center" vertical="center" wrapText="1"/>
      <protection/>
    </xf>
    <xf numFmtId="4" fontId="75" fillId="50" borderId="100" xfId="0" applyNumberFormat="1" applyFont="1" applyFill="1" applyBorder="1" applyAlignment="1" applyProtection="1">
      <alignment horizontal="center" vertical="center" wrapText="1"/>
      <protection/>
    </xf>
    <xf numFmtId="4" fontId="76" fillId="50" borderId="22" xfId="0" applyNumberFormat="1" applyFont="1" applyFill="1" applyBorder="1" applyAlignment="1" applyProtection="1">
      <alignment horizontal="center"/>
      <protection/>
    </xf>
    <xf numFmtId="4" fontId="76" fillId="0" borderId="23" xfId="0" applyNumberFormat="1" applyFont="1" applyFill="1" applyBorder="1" applyAlignment="1" applyProtection="1">
      <alignment horizontal="center"/>
      <protection/>
    </xf>
    <xf numFmtId="4" fontId="76" fillId="0" borderId="73" xfId="0" applyNumberFormat="1" applyFont="1" applyFill="1" applyBorder="1" applyAlignment="1" applyProtection="1">
      <alignment horizontal="center"/>
      <protection/>
    </xf>
    <xf numFmtId="4" fontId="76" fillId="50" borderId="59" xfId="0" applyNumberFormat="1" applyFont="1" applyFill="1" applyBorder="1" applyAlignment="1" applyProtection="1">
      <alignment horizontal="center"/>
      <protection/>
    </xf>
    <xf numFmtId="4" fontId="76" fillId="0" borderId="67" xfId="0" applyNumberFormat="1" applyFont="1" applyFill="1" applyBorder="1" applyAlignment="1" applyProtection="1">
      <alignment horizontal="center"/>
      <protection/>
    </xf>
    <xf numFmtId="4" fontId="76" fillId="0" borderId="68" xfId="0" applyNumberFormat="1" applyFont="1" applyFill="1" applyBorder="1" applyAlignment="1" applyProtection="1">
      <alignment horizontal="center"/>
      <protection/>
    </xf>
    <xf numFmtId="4" fontId="75" fillId="50" borderId="31" xfId="0" applyNumberFormat="1" applyFont="1" applyFill="1" applyBorder="1" applyAlignment="1" applyProtection="1">
      <alignment horizontal="center"/>
      <protection/>
    </xf>
    <xf numFmtId="4" fontId="75" fillId="0" borderId="69" xfId="0" applyNumberFormat="1" applyFont="1" applyFill="1" applyBorder="1" applyAlignment="1" applyProtection="1">
      <alignment horizontal="center"/>
      <protection/>
    </xf>
    <xf numFmtId="4" fontId="75" fillId="0" borderId="7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>
      <alignment horizontal="center"/>
    </xf>
    <xf numFmtId="0" fontId="76" fillId="7" borderId="32" xfId="0" applyFont="1" applyFill="1" applyBorder="1" applyAlignment="1">
      <alignment horizontal="center" vertical="center"/>
    </xf>
    <xf numFmtId="0" fontId="75" fillId="7" borderId="32" xfId="0" applyFont="1" applyFill="1" applyBorder="1" applyAlignment="1">
      <alignment horizontal="left" wrapText="1"/>
    </xf>
    <xf numFmtId="0" fontId="75" fillId="7" borderId="32" xfId="0" applyFont="1" applyFill="1" applyBorder="1" applyAlignment="1">
      <alignment horizontal="center"/>
    </xf>
    <xf numFmtId="4" fontId="75" fillId="7" borderId="93" xfId="0" applyNumberFormat="1" applyFont="1" applyFill="1" applyBorder="1" applyAlignment="1">
      <alignment horizontal="center"/>
    </xf>
    <xf numFmtId="4" fontId="75" fillId="0" borderId="94" xfId="0" applyNumberFormat="1" applyFont="1" applyFill="1" applyBorder="1" applyAlignment="1" applyProtection="1">
      <alignment horizontal="center"/>
      <protection locked="0"/>
    </xf>
    <xf numFmtId="4" fontId="75" fillId="0" borderId="100" xfId="0" applyNumberFormat="1" applyFont="1" applyFill="1" applyBorder="1" applyAlignment="1" applyProtection="1">
      <alignment horizontal="center"/>
      <protection locked="0"/>
    </xf>
    <xf numFmtId="0" fontId="76" fillId="23" borderId="35" xfId="0" applyFont="1" applyFill="1" applyBorder="1" applyAlignment="1">
      <alignment horizontal="center" vertical="center"/>
    </xf>
    <xf numFmtId="0" fontId="75" fillId="23" borderId="36" xfId="0" applyFont="1" applyFill="1" applyBorder="1" applyAlignment="1">
      <alignment horizontal="left" wrapText="1"/>
    </xf>
    <xf numFmtId="0" fontId="75" fillId="23" borderId="36" xfId="0" applyFont="1" applyFill="1" applyBorder="1" applyAlignment="1">
      <alignment horizontal="center"/>
    </xf>
    <xf numFmtId="4" fontId="75" fillId="23" borderId="36" xfId="0" applyNumberFormat="1" applyFont="1" applyFill="1" applyBorder="1" applyAlignment="1" applyProtection="1">
      <alignment horizontal="center"/>
      <protection locked="0"/>
    </xf>
    <xf numFmtId="4" fontId="75" fillId="23" borderId="70" xfId="0" applyNumberFormat="1" applyFont="1" applyFill="1" applyBorder="1" applyAlignment="1" applyProtection="1">
      <alignment horizontal="center"/>
      <protection locked="0"/>
    </xf>
    <xf numFmtId="0" fontId="75" fillId="11" borderId="28" xfId="0" applyFont="1" applyFill="1" applyBorder="1" applyAlignment="1" applyProtection="1">
      <alignment horizontal="center" vertical="center" wrapText="1"/>
      <protection/>
    </xf>
    <xf numFmtId="0" fontId="75" fillId="11" borderId="29" xfId="0" applyFont="1" applyFill="1" applyBorder="1" applyAlignment="1" applyProtection="1">
      <alignment horizontal="center" vertical="center" wrapText="1"/>
      <protection/>
    </xf>
    <xf numFmtId="0" fontId="75" fillId="11" borderId="42" xfId="0" applyFont="1" applyFill="1" applyBorder="1" applyAlignment="1" applyProtection="1">
      <alignment horizontal="center" vertical="center" wrapText="1"/>
      <protection/>
    </xf>
    <xf numFmtId="4" fontId="76" fillId="11" borderId="22" xfId="0" applyNumberFormat="1" applyFont="1" applyFill="1" applyBorder="1" applyAlignment="1" applyProtection="1">
      <alignment horizontal="center" vertical="center"/>
      <protection/>
    </xf>
    <xf numFmtId="4" fontId="76" fillId="11" borderId="25" xfId="0" applyNumberFormat="1" applyFont="1" applyFill="1" applyBorder="1" applyAlignment="1" applyProtection="1">
      <alignment horizontal="center" vertical="center"/>
      <protection/>
    </xf>
    <xf numFmtId="9" fontId="76" fillId="11" borderId="25" xfId="119" applyFont="1" applyFill="1" applyBorder="1" applyAlignment="1" applyProtection="1">
      <alignment horizontal="center" vertical="center"/>
      <protection/>
    </xf>
    <xf numFmtId="4" fontId="75" fillId="11" borderId="26" xfId="0" applyNumberFormat="1" applyFont="1" applyFill="1" applyBorder="1" applyAlignment="1" applyProtection="1">
      <alignment horizontal="center" vertical="center"/>
      <protection/>
    </xf>
    <xf numFmtId="4" fontId="75" fillId="11" borderId="51" xfId="0" applyNumberFormat="1" applyFont="1" applyFill="1" applyBorder="1" applyAlignment="1" applyProtection="1">
      <alignment horizontal="center" vertical="center"/>
      <protection/>
    </xf>
    <xf numFmtId="4" fontId="76" fillId="11" borderId="28" xfId="0" applyNumberFormat="1" applyFont="1" applyFill="1" applyBorder="1" applyAlignment="1" applyProtection="1">
      <alignment horizontal="center" vertical="center"/>
      <protection/>
    </xf>
    <xf numFmtId="4" fontId="75" fillId="11" borderId="32" xfId="0" applyNumberFormat="1" applyFont="1" applyFill="1" applyBorder="1" applyAlignment="1" applyProtection="1">
      <alignment horizontal="center" vertical="center" wrapText="1"/>
      <protection/>
    </xf>
    <xf numFmtId="4" fontId="75" fillId="11" borderId="31" xfId="0" applyNumberFormat="1" applyFont="1" applyFill="1" applyBorder="1" applyAlignment="1" applyProtection="1">
      <alignment horizontal="center" vertical="center"/>
      <protection/>
    </xf>
    <xf numFmtId="4" fontId="76" fillId="11" borderId="71" xfId="0" applyNumberFormat="1" applyFont="1" applyFill="1" applyBorder="1" applyAlignment="1" applyProtection="1">
      <alignment horizontal="center" vertical="center"/>
      <protection/>
    </xf>
    <xf numFmtId="4" fontId="76" fillId="11" borderId="53" xfId="0" applyNumberFormat="1" applyFont="1" applyFill="1" applyBorder="1" applyAlignment="1" applyProtection="1">
      <alignment horizontal="center" vertical="center"/>
      <protection/>
    </xf>
    <xf numFmtId="4" fontId="4" fillId="11" borderId="53" xfId="0" applyNumberFormat="1" applyFont="1" applyFill="1" applyBorder="1" applyAlignment="1" applyProtection="1">
      <alignment horizontal="center" vertical="center"/>
      <protection/>
    </xf>
    <xf numFmtId="4" fontId="76" fillId="11" borderId="74" xfId="0" applyNumberFormat="1" applyFont="1" applyFill="1" applyBorder="1" applyAlignment="1" applyProtection="1">
      <alignment horizontal="center" vertical="center"/>
      <protection/>
    </xf>
    <xf numFmtId="4" fontId="76" fillId="11" borderId="56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 vertical="center" wrapText="1"/>
      <protection/>
    </xf>
    <xf numFmtId="4" fontId="4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5" fillId="11" borderId="93" xfId="0" applyNumberFormat="1" applyFont="1" applyFill="1" applyBorder="1" applyAlignment="1" applyProtection="1">
      <alignment horizontal="center" vertical="center" wrapText="1"/>
      <protection/>
    </xf>
    <xf numFmtId="4" fontId="75" fillId="11" borderId="94" xfId="0" applyNumberFormat="1" applyFont="1" applyFill="1" applyBorder="1" applyAlignment="1" applyProtection="1">
      <alignment horizontal="center" vertical="center" wrapText="1"/>
      <protection/>
    </xf>
    <xf numFmtId="4" fontId="75" fillId="11" borderId="100" xfId="0" applyNumberFormat="1" applyFont="1" applyFill="1" applyBorder="1" applyAlignment="1" applyProtection="1">
      <alignment horizontal="center" vertical="center" wrapText="1"/>
      <protection/>
    </xf>
    <xf numFmtId="4" fontId="3" fillId="11" borderId="35" xfId="0" applyNumberFormat="1" applyFont="1" applyFill="1" applyBorder="1" applyAlignment="1" applyProtection="1">
      <alignment horizontal="center" vertical="center"/>
      <protection/>
    </xf>
    <xf numFmtId="4" fontId="3" fillId="11" borderId="36" xfId="0" applyNumberFormat="1" applyFont="1" applyFill="1" applyBorder="1" applyAlignment="1" applyProtection="1">
      <alignment horizontal="center" vertical="center"/>
      <protection/>
    </xf>
    <xf numFmtId="4" fontId="3" fillId="11" borderId="70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/>
      <protection/>
    </xf>
    <xf numFmtId="4" fontId="76" fillId="11" borderId="59" xfId="0" applyNumberFormat="1" applyFont="1" applyFill="1" applyBorder="1" applyAlignment="1" applyProtection="1">
      <alignment horizontal="center"/>
      <protection/>
    </xf>
    <xf numFmtId="4" fontId="75" fillId="11" borderId="35" xfId="0" applyNumberFormat="1" applyFont="1" applyFill="1" applyBorder="1" applyAlignment="1" applyProtection="1">
      <alignment horizontal="center" vertical="center"/>
      <protection/>
    </xf>
    <xf numFmtId="4" fontId="75" fillId="11" borderId="36" xfId="0" applyNumberFormat="1" applyFont="1" applyFill="1" applyBorder="1" applyAlignment="1" applyProtection="1">
      <alignment horizontal="center" vertical="center"/>
      <protection/>
    </xf>
    <xf numFmtId="4" fontId="75" fillId="11" borderId="70" xfId="0" applyNumberFormat="1" applyFont="1" applyFill="1" applyBorder="1" applyAlignment="1" applyProtection="1">
      <alignment horizontal="center" vertical="center"/>
      <protection/>
    </xf>
    <xf numFmtId="4" fontId="75" fillId="11" borderId="3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78" fillId="0" borderId="0" xfId="94" applyFont="1" applyAlignment="1">
      <alignment horizontal="left"/>
      <protection/>
    </xf>
    <xf numFmtId="0" fontId="2" fillId="0" borderId="0" xfId="94" applyFont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2" fontId="76" fillId="0" borderId="26" xfId="94" applyNumberFormat="1" applyFont="1" applyFill="1" applyBorder="1" applyAlignment="1">
      <alignment/>
      <protection/>
    </xf>
    <xf numFmtId="2" fontId="76" fillId="0" borderId="51" xfId="94" applyNumberFormat="1" applyFont="1" applyFill="1" applyBorder="1" applyAlignment="1">
      <alignment/>
      <protection/>
    </xf>
    <xf numFmtId="182" fontId="76" fillId="0" borderId="26" xfId="94" applyNumberFormat="1" applyFont="1" applyFill="1" applyBorder="1" applyAlignment="1">
      <alignment/>
      <protection/>
    </xf>
    <xf numFmtId="0" fontId="76" fillId="0" borderId="51" xfId="94" applyNumberFormat="1" applyFont="1" applyFill="1" applyBorder="1" applyAlignment="1">
      <alignment/>
      <protection/>
    </xf>
    <xf numFmtId="0" fontId="76" fillId="0" borderId="26" xfId="94" applyFont="1" applyFill="1" applyBorder="1" applyAlignment="1">
      <alignment/>
      <protection/>
    </xf>
    <xf numFmtId="0" fontId="76" fillId="0" borderId="51" xfId="94" applyFont="1" applyFill="1" applyBorder="1" applyAlignment="1">
      <alignment/>
      <protection/>
    </xf>
    <xf numFmtId="4" fontId="76" fillId="0" borderId="26" xfId="94" applyNumberFormat="1" applyFont="1" applyFill="1" applyBorder="1" applyAlignment="1">
      <alignment/>
      <protection/>
    </xf>
    <xf numFmtId="4" fontId="76" fillId="0" borderId="51" xfId="94" applyNumberFormat="1" applyFont="1" applyFill="1" applyBorder="1" applyAlignment="1">
      <alignment/>
      <protection/>
    </xf>
    <xf numFmtId="0" fontId="76" fillId="0" borderId="29" xfId="94" applyFont="1" applyFill="1" applyBorder="1" applyAlignment="1">
      <alignment/>
      <protection/>
    </xf>
    <xf numFmtId="0" fontId="76" fillId="0" borderId="42" xfId="94" applyFont="1" applyFill="1" applyBorder="1" applyAlignment="1">
      <alignment/>
      <protection/>
    </xf>
    <xf numFmtId="2" fontId="76" fillId="0" borderId="25" xfId="94" applyNumberFormat="1" applyFont="1" applyFill="1" applyBorder="1" applyAlignment="1">
      <alignment/>
      <protection/>
    </xf>
    <xf numFmtId="10" fontId="99" fillId="0" borderId="28" xfId="94" applyNumberFormat="1" applyFont="1" applyFill="1" applyBorder="1" applyAlignment="1">
      <alignment/>
      <protection/>
    </xf>
    <xf numFmtId="2" fontId="76" fillId="0" borderId="47" xfId="94" applyNumberFormat="1" applyFont="1" applyFill="1" applyBorder="1" applyAlignment="1">
      <alignment/>
      <protection/>
    </xf>
    <xf numFmtId="2" fontId="76" fillId="0" borderId="48" xfId="94" applyNumberFormat="1" applyFont="1" applyFill="1" applyBorder="1" applyAlignment="1">
      <alignment/>
      <protection/>
    </xf>
    <xf numFmtId="0" fontId="75" fillId="0" borderId="36" xfId="94" applyFont="1" applyFill="1" applyBorder="1" applyAlignment="1">
      <alignment horizontal="left"/>
      <protection/>
    </xf>
    <xf numFmtId="0" fontId="75" fillId="0" borderId="70" xfId="94" applyFont="1" applyFill="1" applyBorder="1" applyAlignment="1">
      <alignment horizontal="center"/>
      <protection/>
    </xf>
    <xf numFmtId="4" fontId="76" fillId="0" borderId="46" xfId="94" applyNumberFormat="1" applyFont="1" applyFill="1" applyBorder="1" applyAlignment="1">
      <alignment/>
      <protection/>
    </xf>
    <xf numFmtId="4" fontId="76" fillId="0" borderId="25" xfId="94" applyNumberFormat="1" applyFont="1" applyFill="1" applyBorder="1" applyAlignment="1">
      <alignment/>
      <protection/>
    </xf>
    <xf numFmtId="0" fontId="75" fillId="9" borderId="90" xfId="94" applyFont="1" applyFill="1" applyBorder="1" applyAlignment="1">
      <alignment horizontal="center"/>
      <protection/>
    </xf>
    <xf numFmtId="0" fontId="75" fillId="9" borderId="90" xfId="94" applyFont="1" applyFill="1" applyBorder="1" applyAlignment="1">
      <alignment horizontal="center" wrapText="1"/>
      <protection/>
    </xf>
    <xf numFmtId="0" fontId="76" fillId="9" borderId="49" xfId="94" applyFont="1" applyFill="1" applyBorder="1" applyAlignment="1">
      <alignment/>
      <protection/>
    </xf>
    <xf numFmtId="0" fontId="76" fillId="9" borderId="49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/>
      <protection/>
    </xf>
    <xf numFmtId="0" fontId="76" fillId="9" borderId="54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 wrapText="1"/>
      <protection/>
    </xf>
    <xf numFmtId="0" fontId="76" fillId="9" borderId="54" xfId="94" applyFont="1" applyFill="1" applyBorder="1" applyAlignment="1">
      <alignment horizontal="center" wrapText="1"/>
      <protection/>
    </xf>
    <xf numFmtId="0" fontId="75" fillId="9" borderId="54" xfId="94" applyFont="1" applyFill="1" applyBorder="1" applyAlignment="1">
      <alignment/>
      <protection/>
    </xf>
    <xf numFmtId="0" fontId="75" fillId="9" borderId="54" xfId="94" applyFont="1" applyFill="1" applyBorder="1" applyAlignment="1">
      <alignment horizontal="center"/>
      <protection/>
    </xf>
    <xf numFmtId="0" fontId="76" fillId="9" borderId="41" xfId="94" applyFont="1" applyFill="1" applyBorder="1" applyAlignment="1">
      <alignment/>
      <protection/>
    </xf>
    <xf numFmtId="0" fontId="76" fillId="9" borderId="41" xfId="94" applyFont="1" applyFill="1" applyBorder="1" applyAlignment="1">
      <alignment horizontal="center"/>
      <protection/>
    </xf>
    <xf numFmtId="0" fontId="75" fillId="9" borderId="25" xfId="94" applyFont="1" applyFill="1" applyBorder="1" applyAlignment="1">
      <alignment/>
      <protection/>
    </xf>
    <xf numFmtId="0" fontId="75" fillId="9" borderId="26" xfId="94" applyFont="1" applyFill="1" applyBorder="1" applyAlignment="1">
      <alignment/>
      <protection/>
    </xf>
    <xf numFmtId="0" fontId="75" fillId="9" borderId="51" xfId="94" applyFont="1" applyFill="1" applyBorder="1" applyAlignment="1">
      <alignment/>
      <protection/>
    </xf>
    <xf numFmtId="0" fontId="75" fillId="9" borderId="35" xfId="94" applyFont="1" applyFill="1" applyBorder="1" applyAlignment="1">
      <alignment horizontal="center"/>
      <protection/>
    </xf>
    <xf numFmtId="0" fontId="76" fillId="0" borderId="65" xfId="102" applyFont="1" applyFill="1" applyBorder="1" applyAlignment="1">
      <alignment horizontal="center" vertical="center" wrapText="1"/>
      <protection/>
    </xf>
    <xf numFmtId="0" fontId="76" fillId="0" borderId="29" xfId="102" applyFont="1" applyFill="1" applyBorder="1" applyAlignment="1">
      <alignment horizontal="center" vertical="center" wrapText="1"/>
      <protection/>
    </xf>
    <xf numFmtId="0" fontId="76" fillId="0" borderId="57" xfId="102" applyFont="1" applyFill="1" applyBorder="1" applyAlignment="1">
      <alignment horizontal="center" vertical="center" wrapText="1"/>
      <protection/>
    </xf>
    <xf numFmtId="0" fontId="76" fillId="0" borderId="28" xfId="102" applyFont="1" applyFill="1" applyBorder="1" applyAlignment="1">
      <alignment horizontal="center" vertical="center" wrapText="1"/>
      <protection/>
    </xf>
    <xf numFmtId="0" fontId="76" fillId="0" borderId="42" xfId="102" applyFont="1" applyFill="1" applyBorder="1" applyAlignment="1">
      <alignment horizontal="center" vertical="center" wrapText="1"/>
      <protection/>
    </xf>
    <xf numFmtId="0" fontId="75" fillId="0" borderId="0" xfId="102" applyFont="1" applyFill="1" applyBorder="1" applyAlignment="1">
      <alignment horizontal="left"/>
      <protection/>
    </xf>
    <xf numFmtId="0" fontId="76" fillId="0" borderId="0" xfId="102" applyFont="1" applyFill="1" applyBorder="1" applyAlignment="1">
      <alignment horizontal="right"/>
      <protection/>
    </xf>
    <xf numFmtId="0" fontId="76" fillId="0" borderId="0" xfId="102" applyFont="1" applyFill="1">
      <alignment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>
      <alignment/>
      <protection/>
    </xf>
    <xf numFmtId="10" fontId="5" fillId="0" borderId="0" xfId="94" applyNumberFormat="1" applyFont="1">
      <alignment/>
      <protection/>
    </xf>
    <xf numFmtId="2" fontId="5" fillId="0" borderId="0" xfId="94" applyNumberFormat="1" applyFont="1">
      <alignment/>
      <protection/>
    </xf>
    <xf numFmtId="0" fontId="5" fillId="0" borderId="0" xfId="94" applyFont="1" applyAlignment="1">
      <alignment horizontal="center" vertical="center" wrapText="1"/>
      <protection/>
    </xf>
    <xf numFmtId="0" fontId="5" fillId="0" borderId="0" xfId="94" applyFont="1" applyAlignment="1">
      <alignment wrapText="1"/>
      <protection/>
    </xf>
    <xf numFmtId="10" fontId="5" fillId="0" borderId="0" xfId="94" applyNumberFormat="1" applyFont="1" applyAlignment="1">
      <alignment wrapText="1"/>
      <protection/>
    </xf>
    <xf numFmtId="0" fontId="5" fillId="0" borderId="54" xfId="94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center" vertical="center" wrapText="1"/>
      <protection/>
    </xf>
    <xf numFmtId="10" fontId="5" fillId="0" borderId="42" xfId="94" applyNumberFormat="1" applyFont="1" applyBorder="1" applyAlignment="1">
      <alignment horizontal="center" vertical="center" wrapText="1"/>
      <protection/>
    </xf>
    <xf numFmtId="0" fontId="5" fillId="55" borderId="31" xfId="94" applyFont="1" applyFill="1" applyBorder="1" applyAlignment="1">
      <alignment horizontal="center" vertical="center" wrapText="1"/>
      <protection/>
    </xf>
    <xf numFmtId="0" fontId="5" fillId="55" borderId="35" xfId="94" applyFont="1" applyFill="1" applyBorder="1" applyAlignment="1">
      <alignment horizontal="center" vertical="center" wrapText="1"/>
      <protection/>
    </xf>
    <xf numFmtId="0" fontId="5" fillId="55" borderId="70" xfId="94" applyFont="1" applyFill="1" applyBorder="1" applyAlignment="1">
      <alignment horizontal="center" vertical="center" wrapText="1"/>
      <protection/>
    </xf>
    <xf numFmtId="0" fontId="5" fillId="55" borderId="90" xfId="94" applyFont="1" applyFill="1" applyBorder="1" applyAlignment="1">
      <alignment horizontal="center" vertical="center" wrapText="1"/>
      <protection/>
    </xf>
    <xf numFmtId="0" fontId="5" fillId="55" borderId="69" xfId="94" applyFont="1" applyFill="1" applyBorder="1" applyAlignment="1">
      <alignment horizontal="center" vertical="center" wrapText="1"/>
      <protection/>
    </xf>
    <xf numFmtId="2" fontId="111" fillId="0" borderId="46" xfId="94" applyNumberFormat="1" applyFont="1" applyBorder="1" applyAlignment="1">
      <alignment horizontal="center" vertical="center" wrapText="1"/>
      <protection/>
    </xf>
    <xf numFmtId="2" fontId="111" fillId="0" borderId="48" xfId="94" applyNumberFormat="1" applyFont="1" applyBorder="1" applyAlignment="1">
      <alignment horizontal="center" vertical="center" wrapText="1"/>
      <protection/>
    </xf>
    <xf numFmtId="0" fontId="5" fillId="0" borderId="54" xfId="94" applyFont="1" applyBorder="1" applyAlignment="1">
      <alignment vertical="center" wrapText="1"/>
      <protection/>
    </xf>
    <xf numFmtId="2" fontId="112" fillId="0" borderId="25" xfId="94" applyNumberFormat="1" applyFont="1" applyBorder="1" applyAlignment="1">
      <alignment horizontal="center" vertical="center" wrapText="1"/>
      <protection/>
    </xf>
    <xf numFmtId="2" fontId="112" fillId="0" borderId="51" xfId="94" applyNumberFormat="1" applyFont="1" applyBorder="1" applyAlignment="1">
      <alignment horizontal="center" vertical="center" wrapText="1"/>
      <protection/>
    </xf>
    <xf numFmtId="2" fontId="5" fillId="0" borderId="25" xfId="94" applyNumberFormat="1" applyFont="1" applyBorder="1" applyAlignment="1">
      <alignment horizontal="center" vertical="center" wrapText="1"/>
      <protection/>
    </xf>
    <xf numFmtId="0" fontId="113" fillId="0" borderId="54" xfId="94" applyFont="1" applyBorder="1" applyAlignment="1">
      <alignment horizontal="right" vertical="center" wrapText="1"/>
      <protection/>
    </xf>
    <xf numFmtId="10" fontId="112" fillId="0" borderId="25" xfId="136" applyNumberFormat="1" applyFont="1" applyBorder="1" applyAlignment="1">
      <alignment horizontal="center" vertical="center" wrapText="1"/>
    </xf>
    <xf numFmtId="10" fontId="112" fillId="0" borderId="51" xfId="136" applyNumberFormat="1" applyFont="1" applyBorder="1" applyAlignment="1">
      <alignment horizontal="center" vertical="center" wrapText="1"/>
    </xf>
    <xf numFmtId="10" fontId="5" fillId="0" borderId="25" xfId="136" applyNumberFormat="1" applyFont="1" applyBorder="1" applyAlignment="1">
      <alignment horizontal="center" vertical="center" wrapText="1"/>
    </xf>
    <xf numFmtId="0" fontId="5" fillId="0" borderId="54" xfId="94" applyFont="1" applyBorder="1" applyAlignment="1">
      <alignment horizontal="center" vertical="center"/>
      <protection/>
    </xf>
    <xf numFmtId="0" fontId="114" fillId="0" borderId="25" xfId="94" applyFont="1" applyBorder="1">
      <alignment/>
      <protection/>
    </xf>
    <xf numFmtId="0" fontId="114" fillId="0" borderId="51" xfId="94" applyFont="1" applyBorder="1">
      <alignment/>
      <protection/>
    </xf>
    <xf numFmtId="2" fontId="5" fillId="0" borderId="53" xfId="94" applyNumberFormat="1" applyFont="1" applyBorder="1">
      <alignment/>
      <protection/>
    </xf>
    <xf numFmtId="0" fontId="5" fillId="0" borderId="41" xfId="94" applyFont="1" applyBorder="1" applyAlignment="1">
      <alignment horizontal="center" vertical="center"/>
      <protection/>
    </xf>
    <xf numFmtId="0" fontId="114" fillId="0" borderId="28" xfId="94" applyFont="1" applyBorder="1">
      <alignment/>
      <protection/>
    </xf>
    <xf numFmtId="0" fontId="114" fillId="0" borderId="42" xfId="94" applyFont="1" applyBorder="1">
      <alignment/>
      <protection/>
    </xf>
    <xf numFmtId="4" fontId="5" fillId="0" borderId="56" xfId="94" applyNumberFormat="1" applyFont="1" applyBorder="1" applyAlignment="1">
      <alignment/>
      <protection/>
    </xf>
    <xf numFmtId="0" fontId="8" fillId="0" borderId="61" xfId="94" applyFont="1" applyBorder="1" applyAlignment="1">
      <alignment horizontal="center" vertical="center" wrapText="1"/>
      <protection/>
    </xf>
    <xf numFmtId="0" fontId="8" fillId="0" borderId="61" xfId="94" applyFont="1" applyBorder="1" applyAlignment="1">
      <alignment vertical="center" wrapText="1"/>
      <protection/>
    </xf>
    <xf numFmtId="0" fontId="5" fillId="0" borderId="54" xfId="94" applyFont="1" applyBorder="1" applyAlignment="1">
      <alignment horizontal="left" vertical="center" wrapText="1"/>
      <protection/>
    </xf>
    <xf numFmtId="0" fontId="5" fillId="55" borderId="78" xfId="94" applyFont="1" applyFill="1" applyBorder="1" applyAlignment="1">
      <alignment horizontal="center" vertical="center" wrapText="1"/>
      <protection/>
    </xf>
    <xf numFmtId="0" fontId="5" fillId="55" borderId="88" xfId="94" applyFont="1" applyFill="1" applyBorder="1" applyAlignment="1">
      <alignment horizontal="center" vertical="center" wrapText="1"/>
      <protection/>
    </xf>
    <xf numFmtId="2" fontId="111" fillId="0" borderId="22" xfId="94" applyNumberFormat="1" applyFont="1" applyBorder="1" applyAlignment="1">
      <alignment horizontal="center" vertical="center" wrapText="1"/>
      <protection/>
    </xf>
    <xf numFmtId="2" fontId="111" fillId="0" borderId="73" xfId="94" applyNumberFormat="1" applyFont="1" applyBorder="1" applyAlignment="1">
      <alignment horizontal="center" vertical="center" wrapText="1"/>
      <protection/>
    </xf>
    <xf numFmtId="2" fontId="5" fillId="0" borderId="52" xfId="94" applyNumberFormat="1" applyFont="1" applyBorder="1" applyAlignment="1">
      <alignment horizontal="center" vertical="center" wrapText="1"/>
      <protection/>
    </xf>
    <xf numFmtId="10" fontId="5" fillId="0" borderId="52" xfId="136" applyNumberFormat="1" applyFont="1" applyBorder="1" applyAlignment="1">
      <alignment horizontal="center" vertical="center" wrapText="1"/>
    </xf>
    <xf numFmtId="2" fontId="5" fillId="0" borderId="64" xfId="94" applyNumberFormat="1" applyFont="1" applyBorder="1" applyAlignment="1">
      <alignment horizontal="center" vertical="center" wrapText="1"/>
      <protection/>
    </xf>
    <xf numFmtId="2" fontId="5" fillId="0" borderId="26" xfId="94" applyNumberFormat="1" applyFont="1" applyBorder="1" applyAlignment="1">
      <alignment horizontal="center" vertical="center" wrapText="1"/>
      <protection/>
    </xf>
    <xf numFmtId="2" fontId="5" fillId="0" borderId="51" xfId="94" applyNumberFormat="1" applyFont="1" applyBorder="1" applyAlignment="1">
      <alignment horizontal="center" vertical="center" wrapText="1"/>
      <protection/>
    </xf>
    <xf numFmtId="2" fontId="5" fillId="0" borderId="50" xfId="94" applyNumberFormat="1" applyFont="1" applyBorder="1" applyAlignment="1">
      <alignment horizontal="center" vertical="center" wrapText="1"/>
      <protection/>
    </xf>
    <xf numFmtId="10" fontId="5" fillId="0" borderId="26" xfId="136" applyNumberFormat="1" applyFont="1" applyBorder="1" applyAlignment="1">
      <alignment horizontal="center" vertical="center" wrapText="1"/>
    </xf>
    <xf numFmtId="10" fontId="5" fillId="0" borderId="51" xfId="136" applyNumberFormat="1" applyFont="1" applyBorder="1" applyAlignment="1">
      <alignment horizontal="center" vertical="center" wrapText="1"/>
    </xf>
    <xf numFmtId="2" fontId="111" fillId="0" borderId="72" xfId="94" applyNumberFormat="1" applyFont="1" applyBorder="1" applyAlignment="1">
      <alignment horizontal="center" vertical="center" wrapText="1"/>
      <protection/>
    </xf>
    <xf numFmtId="2" fontId="8" fillId="0" borderId="62" xfId="94" applyNumberFormat="1" applyFont="1" applyBorder="1" applyAlignment="1">
      <alignment horizontal="center" vertical="center" wrapText="1"/>
      <protection/>
    </xf>
    <xf numFmtId="10" fontId="8" fillId="0" borderId="73" xfId="94" applyNumberFormat="1" applyFont="1" applyBorder="1" applyAlignment="1">
      <alignment horizontal="center" vertical="center" wrapText="1"/>
      <protection/>
    </xf>
    <xf numFmtId="2" fontId="8" fillId="0" borderId="22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left" vertical="center" wrapText="1"/>
      <protection/>
    </xf>
    <xf numFmtId="2" fontId="112" fillId="0" borderId="28" xfId="94" applyNumberFormat="1" applyFont="1" applyBorder="1" applyAlignment="1">
      <alignment horizontal="center" vertical="center" wrapText="1"/>
      <protection/>
    </xf>
    <xf numFmtId="2" fontId="112" fillId="0" borderId="42" xfId="94" applyNumberFormat="1" applyFont="1" applyBorder="1" applyAlignment="1">
      <alignment horizontal="center" vertical="center" wrapText="1"/>
      <protection/>
    </xf>
    <xf numFmtId="2" fontId="5" fillId="0" borderId="55" xfId="94" applyNumberFormat="1" applyFont="1" applyBorder="1" applyAlignment="1">
      <alignment horizontal="center" vertical="center" wrapText="1"/>
      <protection/>
    </xf>
    <xf numFmtId="2" fontId="5" fillId="0" borderId="28" xfId="94" applyNumberFormat="1" applyFont="1" applyBorder="1" applyAlignment="1">
      <alignment horizontal="center" vertical="center" wrapText="1"/>
      <protection/>
    </xf>
    <xf numFmtId="2" fontId="5" fillId="0" borderId="29" xfId="94" applyNumberFormat="1" applyFont="1" applyBorder="1" applyAlignment="1">
      <alignment horizontal="center" vertical="center" wrapText="1"/>
      <protection/>
    </xf>
    <xf numFmtId="2" fontId="5" fillId="0" borderId="57" xfId="94" applyNumberFormat="1" applyFont="1" applyBorder="1" applyAlignment="1">
      <alignment horizontal="center" vertical="center" wrapText="1"/>
      <protection/>
    </xf>
    <xf numFmtId="2" fontId="5" fillId="0" borderId="42" xfId="94" applyNumberFormat="1" applyFont="1" applyBorder="1" applyAlignment="1">
      <alignment horizontal="center" vertical="center" wrapText="1"/>
      <protection/>
    </xf>
    <xf numFmtId="2" fontId="8" fillId="0" borderId="72" xfId="94" applyNumberFormat="1" applyFont="1" applyBorder="1" applyAlignment="1">
      <alignment horizontal="center" vertical="center" wrapText="1"/>
      <protection/>
    </xf>
    <xf numFmtId="2" fontId="8" fillId="0" borderId="23" xfId="94" applyNumberFormat="1" applyFont="1" applyBorder="1" applyAlignment="1">
      <alignment horizontal="center" vertical="center" wrapText="1"/>
      <protection/>
    </xf>
    <xf numFmtId="2" fontId="8" fillId="0" borderId="43" xfId="94" applyNumberFormat="1" applyFont="1" applyBorder="1" applyAlignment="1">
      <alignment horizontal="center" vertical="center" wrapText="1"/>
      <protection/>
    </xf>
    <xf numFmtId="2" fontId="8" fillId="0" borderId="73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vertical="center" wrapText="1"/>
      <protection/>
    </xf>
    <xf numFmtId="0" fontId="8" fillId="0" borderId="76" xfId="94" applyFont="1" applyBorder="1" applyAlignment="1">
      <alignment horizontal="center" vertical="center" wrapText="1"/>
      <protection/>
    </xf>
    <xf numFmtId="0" fontId="8" fillId="0" borderId="76" xfId="94" applyFont="1" applyBorder="1" applyAlignment="1">
      <alignment vertical="center" wrapText="1"/>
      <protection/>
    </xf>
    <xf numFmtId="2" fontId="111" fillId="0" borderId="59" xfId="94" applyNumberFormat="1" applyFont="1" applyBorder="1" applyAlignment="1">
      <alignment horizontal="center" vertical="center" wrapText="1"/>
      <protection/>
    </xf>
    <xf numFmtId="2" fontId="111" fillId="0" borderId="68" xfId="94" applyNumberFormat="1" applyFont="1" applyBorder="1" applyAlignment="1">
      <alignment horizontal="center" vertical="center" wrapText="1"/>
      <protection/>
    </xf>
    <xf numFmtId="2" fontId="8" fillId="0" borderId="75" xfId="94" applyNumberFormat="1" applyFont="1" applyBorder="1" applyAlignment="1">
      <alignment horizontal="center" vertical="center" wrapText="1"/>
      <protection/>
    </xf>
    <xf numFmtId="2" fontId="8" fillId="0" borderId="59" xfId="94" applyNumberFormat="1" applyFont="1" applyBorder="1" applyAlignment="1">
      <alignment horizontal="center" vertical="center" wrapText="1"/>
      <protection/>
    </xf>
    <xf numFmtId="2" fontId="8" fillId="0" borderId="67" xfId="94" applyNumberFormat="1" applyFont="1" applyBorder="1" applyAlignment="1">
      <alignment horizontal="center" vertical="center" wrapText="1"/>
      <protection/>
    </xf>
    <xf numFmtId="2" fontId="8" fillId="0" borderId="60" xfId="94" applyNumberFormat="1" applyFont="1" applyBorder="1" applyAlignment="1">
      <alignment horizontal="center" vertical="center" wrapText="1"/>
      <protection/>
    </xf>
    <xf numFmtId="2" fontId="8" fillId="0" borderId="68" xfId="94" applyNumberFormat="1" applyFont="1" applyBorder="1" applyAlignment="1">
      <alignment horizontal="center" vertical="center" wrapText="1"/>
      <protection/>
    </xf>
    <xf numFmtId="2" fontId="8" fillId="0" borderId="66" xfId="94" applyNumberFormat="1" applyFont="1" applyBorder="1" applyAlignment="1">
      <alignment horizontal="center" vertical="center" wrapText="1"/>
      <protection/>
    </xf>
    <xf numFmtId="10" fontId="8" fillId="0" borderId="68" xfId="94" applyNumberFormat="1" applyFont="1" applyBorder="1" applyAlignment="1">
      <alignment horizontal="center" vertical="center" wrapText="1"/>
      <protection/>
    </xf>
    <xf numFmtId="0" fontId="8" fillId="0" borderId="71" xfId="94" applyFont="1" applyBorder="1" applyAlignment="1">
      <alignment vertical="center" wrapText="1"/>
      <protection/>
    </xf>
    <xf numFmtId="0" fontId="113" fillId="0" borderId="53" xfId="94" applyFont="1" applyBorder="1" applyAlignment="1">
      <alignment horizontal="right"/>
      <protection/>
    </xf>
    <xf numFmtId="0" fontId="113" fillId="0" borderId="56" xfId="94" applyFont="1" applyBorder="1" applyAlignment="1">
      <alignment horizontal="right"/>
      <protection/>
    </xf>
    <xf numFmtId="2" fontId="8" fillId="0" borderId="71" xfId="94" applyNumberFormat="1" applyFont="1" applyBorder="1" applyAlignment="1">
      <alignment horizontal="center" vertical="center" wrapText="1"/>
      <protection/>
    </xf>
    <xf numFmtId="0" fontId="5" fillId="0" borderId="107" xfId="94" applyFont="1" applyBorder="1" applyAlignment="1">
      <alignment horizontal="center" vertical="center" wrapText="1"/>
      <protection/>
    </xf>
    <xf numFmtId="10" fontId="5" fillId="0" borderId="83" xfId="94" applyNumberFormat="1" applyFont="1" applyBorder="1" applyAlignment="1">
      <alignment horizontal="center" vertical="center" wrapText="1"/>
      <protection/>
    </xf>
    <xf numFmtId="2" fontId="5" fillId="0" borderId="106" xfId="94" applyNumberFormat="1" applyFont="1" applyBorder="1" applyAlignment="1">
      <alignment horizontal="center" vertical="center" wrapText="1"/>
      <protection/>
    </xf>
    <xf numFmtId="0" fontId="5" fillId="0" borderId="100" xfId="94" applyFont="1" applyBorder="1" applyAlignment="1">
      <alignment horizontal="center" vertical="center" wrapText="1"/>
      <protection/>
    </xf>
    <xf numFmtId="0" fontId="8" fillId="0" borderId="31" xfId="94" applyFont="1" applyBorder="1" applyAlignment="1">
      <alignment horizontal="center" vertical="center" wrapText="1"/>
      <protection/>
    </xf>
    <xf numFmtId="0" fontId="5" fillId="0" borderId="78" xfId="94" applyFont="1" applyBorder="1" applyAlignment="1">
      <alignment horizontal="center" vertical="center" wrapText="1"/>
      <protection/>
    </xf>
    <xf numFmtId="0" fontId="5" fillId="0" borderId="79" xfId="94" applyFont="1" applyBorder="1" applyAlignment="1">
      <alignment horizontal="center" vertical="center" wrapText="1"/>
      <protection/>
    </xf>
    <xf numFmtId="0" fontId="5" fillId="0" borderId="80" xfId="94" applyFont="1" applyBorder="1" applyAlignment="1">
      <alignment horizontal="center" vertical="center" wrapText="1"/>
      <protection/>
    </xf>
    <xf numFmtId="2" fontId="111" fillId="0" borderId="47" xfId="94" applyNumberFormat="1" applyFont="1" applyBorder="1" applyAlignment="1">
      <alignment horizontal="center" vertical="center" wrapText="1"/>
      <protection/>
    </xf>
    <xf numFmtId="2" fontId="111" fillId="0" borderId="58" xfId="94" applyNumberFormat="1" applyFont="1" applyBorder="1" applyAlignment="1">
      <alignment horizontal="center" vertical="center" wrapText="1"/>
      <protection/>
    </xf>
    <xf numFmtId="0" fontId="5" fillId="55" borderId="36" xfId="94" applyFont="1" applyFill="1" applyBorder="1" applyAlignment="1">
      <alignment horizontal="center" vertical="center" wrapText="1"/>
      <protection/>
    </xf>
    <xf numFmtId="0" fontId="5" fillId="55" borderId="81" xfId="94" applyFont="1" applyFill="1" applyBorder="1" applyAlignment="1">
      <alignment horizontal="center" vertical="center" wrapText="1"/>
      <protection/>
    </xf>
    <xf numFmtId="0" fontId="5" fillId="0" borderId="88" xfId="94" applyFont="1" applyBorder="1" applyAlignment="1">
      <alignment horizontal="center" vertical="center" wrapText="1"/>
      <protection/>
    </xf>
    <xf numFmtId="10" fontId="5" fillId="0" borderId="51" xfId="94" applyNumberFormat="1" applyFont="1" applyBorder="1" applyAlignment="1">
      <alignment horizontal="center" vertical="center" wrapText="1"/>
      <protection/>
    </xf>
    <xf numFmtId="2" fontId="5" fillId="0" borderId="65" xfId="94" applyNumberFormat="1" applyFont="1" applyBorder="1" applyAlignment="1">
      <alignment horizontal="center" vertical="center" wrapText="1"/>
      <protection/>
    </xf>
    <xf numFmtId="2" fontId="113" fillId="0" borderId="25" xfId="94" applyNumberFormat="1" applyFont="1" applyBorder="1" applyAlignment="1">
      <alignment horizontal="center" vertical="center"/>
      <protection/>
    </xf>
    <xf numFmtId="2" fontId="113" fillId="0" borderId="26" xfId="94" applyNumberFormat="1" applyFont="1" applyBorder="1" applyAlignment="1">
      <alignment horizontal="center" vertical="center"/>
      <protection/>
    </xf>
    <xf numFmtId="2" fontId="113" fillId="0" borderId="51" xfId="94" applyNumberFormat="1" applyFont="1" applyBorder="1" applyAlignment="1">
      <alignment horizontal="center" vertical="center"/>
      <protection/>
    </xf>
    <xf numFmtId="2" fontId="113" fillId="0" borderId="28" xfId="94" applyNumberFormat="1" applyFont="1" applyBorder="1" applyAlignment="1">
      <alignment horizontal="center" vertical="center"/>
      <protection/>
    </xf>
    <xf numFmtId="2" fontId="113" fillId="0" borderId="29" xfId="94" applyNumberFormat="1" applyFont="1" applyBorder="1" applyAlignment="1">
      <alignment horizontal="center" vertical="center"/>
      <protection/>
    </xf>
    <xf numFmtId="2" fontId="113" fillId="0" borderId="42" xfId="94" applyNumberFormat="1" applyFont="1" applyBorder="1" applyAlignment="1">
      <alignment horizontal="center" vertical="center"/>
      <protection/>
    </xf>
    <xf numFmtId="0" fontId="75" fillId="7" borderId="8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76" fillId="0" borderId="71" xfId="102" applyFont="1" applyFill="1" applyBorder="1" applyAlignment="1" applyProtection="1">
      <alignment horizontal="center" vertical="top" wrapText="1"/>
      <protection locked="0"/>
    </xf>
    <xf numFmtId="184" fontId="76" fillId="0" borderId="2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3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3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71" xfId="94" applyNumberFormat="1" applyFont="1" applyBorder="1" applyAlignment="1" applyProtection="1">
      <alignment horizontal="center" vertical="top" wrapText="1"/>
      <protection locked="0"/>
    </xf>
    <xf numFmtId="184" fontId="75" fillId="0" borderId="22" xfId="102" applyNumberFormat="1" applyFont="1" applyFill="1" applyBorder="1" applyAlignment="1" applyProtection="1">
      <alignment horizontal="center" vertical="top"/>
      <protection locked="0"/>
    </xf>
    <xf numFmtId="184" fontId="75" fillId="0" borderId="23" xfId="102" applyNumberFormat="1" applyFont="1" applyFill="1" applyBorder="1" applyAlignment="1" applyProtection="1">
      <alignment horizontal="center" vertical="top"/>
      <protection locked="0"/>
    </xf>
    <xf numFmtId="184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76" fillId="0" borderId="53" xfId="102" applyFont="1" applyFill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5" xfId="94" applyNumberFormat="1" applyFont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/>
      <protection locked="0"/>
    </xf>
    <xf numFmtId="184" fontId="76" fillId="0" borderId="47" xfId="102" applyNumberFormat="1" applyFont="1" applyFill="1" applyBorder="1" applyAlignment="1" applyProtection="1">
      <alignment horizontal="center" vertical="top"/>
      <protection locked="0"/>
    </xf>
    <xf numFmtId="184" fontId="76" fillId="0" borderId="48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3" xfId="94" applyNumberFormat="1" applyFont="1" applyBorder="1" applyAlignment="1" applyProtection="1">
      <alignment horizontal="center" vertical="top" wrapText="1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 locked="0"/>
    </xf>
    <xf numFmtId="184" fontId="76" fillId="0" borderId="26" xfId="102" applyNumberFormat="1" applyFont="1" applyFill="1" applyBorder="1" applyAlignment="1" applyProtection="1">
      <alignment horizontal="center" vertical="top"/>
      <protection locked="0"/>
    </xf>
    <xf numFmtId="184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3" xfId="102" applyFont="1" applyFill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3" xfId="94" applyNumberFormat="1" applyFont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/>
      <protection locked="0"/>
    </xf>
    <xf numFmtId="184" fontId="75" fillId="0" borderId="26" xfId="102" applyNumberFormat="1" applyFont="1" applyFill="1" applyBorder="1" applyAlignment="1" applyProtection="1">
      <alignment horizontal="center" vertical="top"/>
      <protection locked="0"/>
    </xf>
    <xf numFmtId="184" fontId="75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3" xfId="102" applyFont="1" applyFill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3" xfId="94" applyNumberFormat="1" applyFont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/>
      <protection locked="0"/>
    </xf>
    <xf numFmtId="184" fontId="4" fillId="0" borderId="26" xfId="102" applyNumberFormat="1" applyFont="1" applyFill="1" applyBorder="1" applyAlignment="1" applyProtection="1">
      <alignment horizontal="center" vertical="top"/>
      <protection locked="0"/>
    </xf>
    <xf numFmtId="184" fontId="4" fillId="0" borderId="51" xfId="102" applyNumberFormat="1" applyFont="1" applyFill="1" applyBorder="1" applyAlignment="1" applyProtection="1">
      <alignment horizontal="center" vertical="top"/>
      <protection locked="0"/>
    </xf>
    <xf numFmtId="184" fontId="4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4" xfId="94" applyNumberFormat="1" applyFont="1" applyBorder="1" applyAlignment="1" applyProtection="1">
      <alignment horizontal="center" vertical="top" wrapText="1"/>
      <protection locked="0"/>
    </xf>
    <xf numFmtId="184" fontId="4" fillId="0" borderId="59" xfId="102" applyNumberFormat="1" applyFont="1" applyFill="1" applyBorder="1" applyAlignment="1" applyProtection="1">
      <alignment horizontal="center" vertical="top"/>
      <protection locked="0"/>
    </xf>
    <xf numFmtId="184" fontId="4" fillId="0" borderId="67" xfId="102" applyNumberFormat="1" applyFont="1" applyFill="1" applyBorder="1" applyAlignment="1" applyProtection="1">
      <alignment horizontal="center" vertical="top"/>
      <protection locked="0"/>
    </xf>
    <xf numFmtId="184" fontId="4" fillId="0" borderId="68" xfId="102" applyNumberFormat="1" applyFont="1" applyFill="1" applyBorder="1" applyAlignment="1" applyProtection="1">
      <alignment horizontal="center" vertical="top"/>
      <protection locked="0"/>
    </xf>
    <xf numFmtId="184" fontId="76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4" xfId="94" applyNumberFormat="1" applyFont="1" applyBorder="1" applyAlignment="1" applyProtection="1">
      <alignment horizontal="center" vertical="top" wrapText="1"/>
      <protection locked="0"/>
    </xf>
    <xf numFmtId="184" fontId="76" fillId="0" borderId="59" xfId="94" applyNumberFormat="1" applyFont="1" applyBorder="1" applyAlignment="1" applyProtection="1">
      <alignment horizontal="center" vertical="top" wrapText="1"/>
      <protection locked="0"/>
    </xf>
    <xf numFmtId="184" fontId="76" fillId="0" borderId="67" xfId="94" applyNumberFormat="1" applyFont="1" applyBorder="1" applyAlignment="1" applyProtection="1">
      <alignment horizontal="center" vertical="top" wrapText="1"/>
      <protection locked="0"/>
    </xf>
    <xf numFmtId="184" fontId="76" fillId="0" borderId="68" xfId="94" applyNumberFormat="1" applyFont="1" applyBorder="1" applyAlignment="1" applyProtection="1">
      <alignment horizontal="center" vertical="top" wrapText="1"/>
      <protection locked="0"/>
    </xf>
    <xf numFmtId="184" fontId="4" fillId="0" borderId="25" xfId="94" applyNumberFormat="1" applyFont="1" applyBorder="1" applyAlignment="1" applyProtection="1">
      <alignment horizontal="center" vertical="top" wrapText="1"/>
      <protection locked="0"/>
    </xf>
    <xf numFmtId="184" fontId="4" fillId="0" borderId="26" xfId="94" applyNumberFormat="1" applyFont="1" applyBorder="1" applyAlignment="1" applyProtection="1">
      <alignment horizontal="center" vertical="top" wrapText="1"/>
      <protection locked="0"/>
    </xf>
    <xf numFmtId="184" fontId="4" fillId="0" borderId="51" xfId="94" applyNumberFormat="1" applyFont="1" applyBorder="1" applyAlignment="1" applyProtection="1">
      <alignment horizontal="center" vertical="top" wrapText="1"/>
      <protection locked="0"/>
    </xf>
    <xf numFmtId="0" fontId="4" fillId="0" borderId="56" xfId="102" applyFont="1" applyFill="1" applyBorder="1" applyAlignment="1" applyProtection="1">
      <alignment horizontal="center" vertical="top" wrapText="1"/>
      <protection locked="0"/>
    </xf>
    <xf numFmtId="184" fontId="4" fillId="0" borderId="2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4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6" xfId="94" applyNumberFormat="1" applyFont="1" applyBorder="1" applyAlignment="1" applyProtection="1">
      <alignment horizontal="center" vertical="top" wrapText="1"/>
      <protection locked="0"/>
    </xf>
    <xf numFmtId="184" fontId="4" fillId="0" borderId="28" xfId="94" applyNumberFormat="1" applyFont="1" applyBorder="1" applyAlignment="1" applyProtection="1">
      <alignment horizontal="center" vertical="top" wrapText="1"/>
      <protection locked="0"/>
    </xf>
    <xf numFmtId="184" fontId="4" fillId="0" borderId="29" xfId="94" applyNumberFormat="1" applyFont="1" applyBorder="1" applyAlignment="1" applyProtection="1">
      <alignment horizontal="center" vertical="top" wrapText="1"/>
      <protection locked="0"/>
    </xf>
    <xf numFmtId="184" fontId="4" fillId="0" borderId="42" xfId="94" applyNumberFormat="1" applyFont="1" applyBorder="1" applyAlignment="1" applyProtection="1">
      <alignment horizontal="center" vertical="top" wrapText="1"/>
      <protection locked="0"/>
    </xf>
    <xf numFmtId="0" fontId="75" fillId="0" borderId="44" xfId="102" applyFont="1" applyFill="1" applyBorder="1" applyAlignment="1" applyProtection="1">
      <alignment horizontal="center" vertical="top" wrapText="1"/>
      <protection locked="0"/>
    </xf>
    <xf numFmtId="2" fontId="75" fillId="0" borderId="4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7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8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1" xfId="94" applyNumberFormat="1" applyFont="1" applyBorder="1" applyAlignment="1" applyProtection="1">
      <alignment horizontal="center" vertical="top" wrapText="1"/>
      <protection locked="0"/>
    </xf>
    <xf numFmtId="2" fontId="75" fillId="0" borderId="63" xfId="102" applyNumberFormat="1" applyFont="1" applyFill="1" applyBorder="1" applyAlignment="1" applyProtection="1">
      <alignment horizontal="center" vertical="top"/>
      <protection locked="0"/>
    </xf>
    <xf numFmtId="2" fontId="75" fillId="0" borderId="47" xfId="102" applyNumberFormat="1" applyFont="1" applyFill="1" applyBorder="1" applyAlignment="1" applyProtection="1">
      <alignment horizontal="center" vertical="top"/>
      <protection locked="0"/>
    </xf>
    <xf numFmtId="2" fontId="75" fillId="0" borderId="58" xfId="102" applyNumberFormat="1" applyFont="1" applyFill="1" applyBorder="1" applyAlignment="1" applyProtection="1">
      <alignment horizontal="center" vertical="top"/>
      <protection locked="0"/>
    </xf>
    <xf numFmtId="2" fontId="75" fillId="0" borderId="46" xfId="102" applyNumberFormat="1" applyFont="1" applyFill="1" applyBorder="1" applyAlignment="1" applyProtection="1">
      <alignment horizontal="center" vertical="top"/>
      <protection locked="0"/>
    </xf>
    <xf numFmtId="2" fontId="75" fillId="0" borderId="48" xfId="102" applyNumberFormat="1" applyFont="1" applyFill="1" applyBorder="1" applyAlignment="1" applyProtection="1">
      <alignment horizontal="center" vertical="top"/>
      <protection locked="0"/>
    </xf>
    <xf numFmtId="0" fontId="76" fillId="0" borderId="52" xfId="102" applyFont="1" applyFill="1" applyBorder="1" applyAlignment="1" applyProtection="1">
      <alignment horizontal="center" vertical="top" wrapText="1"/>
      <protection locked="0"/>
    </xf>
    <xf numFmtId="0" fontId="4" fillId="56" borderId="52" xfId="102" applyFont="1" applyFill="1" applyBorder="1" applyAlignment="1" applyProtection="1">
      <alignment horizontal="center" vertical="top" wrapText="1"/>
      <protection locked="0"/>
    </xf>
    <xf numFmtId="4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99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4" xfId="102" applyNumberFormat="1" applyFont="1" applyFill="1" applyBorder="1" applyAlignment="1" applyProtection="1">
      <alignment horizontal="center" vertical="top"/>
      <protection locked="0"/>
    </xf>
    <xf numFmtId="2" fontId="4" fillId="56" borderId="26" xfId="102" applyNumberFormat="1" applyFont="1" applyFill="1" applyBorder="1" applyAlignment="1" applyProtection="1">
      <alignment horizontal="center" vertical="top"/>
      <protection locked="0"/>
    </xf>
    <xf numFmtId="2" fontId="4" fillId="56" borderId="50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2" xfId="102" applyFont="1" applyFill="1" applyBorder="1" applyAlignment="1" applyProtection="1">
      <alignment horizontal="center" vertical="top" wrapText="1"/>
      <protection locked="0"/>
    </xf>
    <xf numFmtId="2" fontId="75" fillId="0" borderId="25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99" xfId="94" applyNumberFormat="1" applyFont="1" applyBorder="1" applyAlignment="1" applyProtection="1">
      <alignment horizontal="center" vertical="center"/>
      <protection locked="0"/>
    </xf>
    <xf numFmtId="2" fontId="75" fillId="0" borderId="64" xfId="102" applyNumberFormat="1" applyFont="1" applyFill="1" applyBorder="1" applyAlignment="1" applyProtection="1">
      <alignment horizontal="center" vertical="center"/>
      <protection locked="0"/>
    </xf>
    <xf numFmtId="2" fontId="75" fillId="0" borderId="26" xfId="102" applyNumberFormat="1" applyFont="1" applyFill="1" applyBorder="1" applyAlignment="1" applyProtection="1">
      <alignment horizontal="center" vertical="center"/>
      <protection locked="0"/>
    </xf>
    <xf numFmtId="2" fontId="75" fillId="0" borderId="50" xfId="102" applyNumberFormat="1" applyFont="1" applyFill="1" applyBorder="1" applyAlignment="1" applyProtection="1">
      <alignment horizontal="center" vertical="center"/>
      <protection locked="0"/>
    </xf>
    <xf numFmtId="2" fontId="75" fillId="0" borderId="25" xfId="102" applyNumberFormat="1" applyFont="1" applyFill="1" applyBorder="1" applyAlignment="1" applyProtection="1">
      <alignment horizontal="center" vertical="center"/>
      <protection locked="0"/>
    </xf>
    <xf numFmtId="2" fontId="75" fillId="0" borderId="51" xfId="102" applyNumberFormat="1" applyFont="1" applyFill="1" applyBorder="1" applyAlignment="1" applyProtection="1">
      <alignment horizontal="center" vertical="center"/>
      <protection locked="0"/>
    </xf>
    <xf numFmtId="182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99" xfId="94" applyNumberFormat="1" applyFont="1" applyBorder="1" applyAlignment="1" applyProtection="1">
      <alignment horizontal="center" vertical="top"/>
      <protection locked="0"/>
    </xf>
    <xf numFmtId="182" fontId="76" fillId="0" borderId="64" xfId="102" applyNumberFormat="1" applyFont="1" applyFill="1" applyBorder="1" applyAlignment="1" applyProtection="1">
      <alignment horizontal="center" vertical="top"/>
      <protection locked="0"/>
    </xf>
    <xf numFmtId="182" fontId="76" fillId="0" borderId="26" xfId="102" applyNumberFormat="1" applyFont="1" applyFill="1" applyBorder="1" applyAlignment="1" applyProtection="1">
      <alignment horizontal="center" vertical="top"/>
      <protection locked="0"/>
    </xf>
    <xf numFmtId="182" fontId="76" fillId="0" borderId="50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/>
      <protection locked="0"/>
    </xf>
    <xf numFmtId="182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2" xfId="102" applyFont="1" applyFill="1" applyBorder="1" applyAlignment="1" applyProtection="1">
      <alignment horizontal="center" vertical="top" wrapText="1"/>
      <protection locked="0"/>
    </xf>
    <xf numFmtId="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9" xfId="94" applyNumberFormat="1" applyFont="1" applyBorder="1" applyAlignment="1" applyProtection="1">
      <alignment horizontal="center" vertical="top"/>
      <protection locked="0"/>
    </xf>
    <xf numFmtId="2" fontId="4" fillId="0" borderId="64" xfId="102" applyNumberFormat="1" applyFont="1" applyFill="1" applyBorder="1" applyAlignment="1" applyProtection="1">
      <alignment horizontal="center" vertical="top"/>
      <protection locked="0"/>
    </xf>
    <xf numFmtId="2" fontId="4" fillId="0" borderId="26" xfId="102" applyNumberFormat="1" applyFont="1" applyFill="1" applyBorder="1" applyAlignment="1" applyProtection="1">
      <alignment horizontal="center" vertical="top"/>
      <protection locked="0"/>
    </xf>
    <xf numFmtId="2" fontId="4" fillId="0" borderId="50" xfId="102" applyNumberFormat="1" applyFont="1" applyFill="1" applyBorder="1" applyAlignment="1" applyProtection="1">
      <alignment horizontal="center" vertical="top"/>
      <protection locked="0"/>
    </xf>
    <xf numFmtId="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0" borderId="51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9" xfId="94" applyNumberFormat="1" applyFont="1" applyBorder="1" applyAlignment="1" applyProtection="1">
      <alignment horizontal="center" vertical="top"/>
      <protection locked="0"/>
    </xf>
    <xf numFmtId="2" fontId="75" fillId="0" borderId="64" xfId="102" applyNumberFormat="1" applyFont="1" applyFill="1" applyBorder="1" applyAlignment="1" applyProtection="1">
      <alignment horizontal="center" vertical="top"/>
      <protection locked="0"/>
    </xf>
    <xf numFmtId="2" fontId="75" fillId="0" borderId="26" xfId="102" applyNumberFormat="1" applyFont="1" applyFill="1" applyBorder="1" applyAlignment="1" applyProtection="1">
      <alignment horizontal="center" vertical="top"/>
      <protection locked="0"/>
    </xf>
    <xf numFmtId="2" fontId="75" fillId="0" borderId="50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/>
      <protection locked="0"/>
    </xf>
    <xf numFmtId="2" fontId="75" fillId="0" borderId="51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104" xfId="94" applyNumberFormat="1" applyFont="1" applyBorder="1" applyAlignment="1" applyProtection="1">
      <alignment horizontal="center" vertical="top" wrapText="1"/>
      <protection locked="0"/>
    </xf>
    <xf numFmtId="0" fontId="4" fillId="0" borderId="52" xfId="102" applyFont="1" applyFill="1" applyBorder="1" applyAlignment="1" applyProtection="1">
      <alignment vertical="top" wrapText="1"/>
      <protection locked="0"/>
    </xf>
    <xf numFmtId="0" fontId="4" fillId="0" borderId="25" xfId="102" applyFont="1" applyFill="1" applyBorder="1" applyAlignment="1" applyProtection="1">
      <alignment vertical="top" wrapText="1"/>
      <protection locked="0"/>
    </xf>
    <xf numFmtId="0" fontId="4" fillId="0" borderId="26" xfId="102" applyFont="1" applyFill="1" applyBorder="1" applyAlignment="1" applyProtection="1">
      <alignment vertical="top" wrapText="1"/>
      <protection locked="0"/>
    </xf>
    <xf numFmtId="0" fontId="4" fillId="0" borderId="51" xfId="102" applyFont="1" applyFill="1" applyBorder="1" applyAlignment="1" applyProtection="1">
      <alignment vertical="top" wrapText="1"/>
      <protection locked="0"/>
    </xf>
    <xf numFmtId="183" fontId="4" fillId="0" borderId="104" xfId="94" applyNumberFormat="1" applyFont="1" applyBorder="1" applyAlignment="1" applyProtection="1">
      <alignment horizontal="center" vertical="top" wrapText="1"/>
      <protection locked="0"/>
    </xf>
    <xf numFmtId="183" fontId="4" fillId="0" borderId="64" xfId="102" applyNumberFormat="1" applyFont="1" applyFill="1" applyBorder="1" applyAlignment="1" applyProtection="1">
      <alignment horizontal="center" vertical="top"/>
      <protection locked="0"/>
    </xf>
    <xf numFmtId="183" fontId="4" fillId="0" borderId="26" xfId="102" applyNumberFormat="1" applyFont="1" applyFill="1" applyBorder="1" applyAlignment="1" applyProtection="1">
      <alignment horizontal="center" vertical="top"/>
      <protection locked="0"/>
    </xf>
    <xf numFmtId="183" fontId="4" fillId="0" borderId="50" xfId="102" applyNumberFormat="1" applyFont="1" applyFill="1" applyBorder="1" applyAlignment="1" applyProtection="1">
      <alignment horizontal="center" vertical="top"/>
      <protection locked="0"/>
    </xf>
    <xf numFmtId="183" fontId="4" fillId="0" borderId="25" xfId="102" applyNumberFormat="1" applyFont="1" applyFill="1" applyBorder="1" applyAlignment="1" applyProtection="1">
      <alignment horizontal="center" vertical="top"/>
      <protection locked="0"/>
    </xf>
    <xf numFmtId="183" fontId="4" fillId="0" borderId="51" xfId="102" applyNumberFormat="1" applyFont="1" applyFill="1" applyBorder="1" applyAlignment="1" applyProtection="1">
      <alignment horizontal="center" vertical="top"/>
      <protection locked="0"/>
    </xf>
    <xf numFmtId="0" fontId="4" fillId="56" borderId="52" xfId="102" applyFont="1" applyFill="1" applyBorder="1" applyAlignment="1" applyProtection="1">
      <alignment vertical="top" wrapText="1"/>
      <protection locked="0"/>
    </xf>
    <xf numFmtId="0" fontId="4" fillId="56" borderId="25" xfId="102" applyFont="1" applyFill="1" applyBorder="1" applyAlignment="1" applyProtection="1">
      <alignment vertical="top" wrapText="1"/>
      <protection locked="0"/>
    </xf>
    <xf numFmtId="0" fontId="4" fillId="56" borderId="26" xfId="102" applyFont="1" applyFill="1" applyBorder="1" applyAlignment="1" applyProtection="1">
      <alignment vertical="top" wrapText="1"/>
      <protection locked="0"/>
    </xf>
    <xf numFmtId="0" fontId="4" fillId="56" borderId="51" xfId="102" applyFont="1" applyFill="1" applyBorder="1" applyAlignment="1" applyProtection="1">
      <alignment vertical="top" wrapText="1"/>
      <protection locked="0"/>
    </xf>
    <xf numFmtId="2" fontId="4" fillId="56" borderId="52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5" xfId="102" applyNumberFormat="1" applyFont="1" applyFill="1" applyBorder="1" applyAlignment="1" applyProtection="1">
      <alignment horizontal="center" vertical="top" wrapText="1"/>
      <protection/>
    </xf>
    <xf numFmtId="184" fontId="4" fillId="0" borderId="26" xfId="102" applyNumberFormat="1" applyFont="1" applyFill="1" applyBorder="1" applyAlignment="1" applyProtection="1">
      <alignment horizontal="center" vertical="top" wrapText="1"/>
      <protection/>
    </xf>
    <xf numFmtId="184" fontId="4" fillId="0" borderId="51" xfId="102" applyNumberFormat="1" applyFont="1" applyFill="1" applyBorder="1" applyAlignment="1" applyProtection="1">
      <alignment horizontal="center" vertical="top" wrapText="1"/>
      <protection/>
    </xf>
    <xf numFmtId="184" fontId="4" fillId="0" borderId="53" xfId="94" applyNumberFormat="1" applyFont="1" applyBorder="1" applyAlignment="1" applyProtection="1">
      <alignment horizontal="center" vertical="top" wrapText="1"/>
      <protection/>
    </xf>
    <xf numFmtId="184" fontId="4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6" xfId="102" applyNumberFormat="1" applyFont="1" applyFill="1" applyBorder="1" applyAlignment="1" applyProtection="1">
      <alignment horizontal="center" vertical="top"/>
      <protection/>
    </xf>
    <xf numFmtId="184" fontId="4" fillId="0" borderId="51" xfId="102" applyNumberFormat="1" applyFont="1" applyFill="1" applyBorder="1" applyAlignment="1" applyProtection="1">
      <alignment horizontal="center" vertical="top"/>
      <protection/>
    </xf>
    <xf numFmtId="18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99" xfId="94" applyNumberFormat="1" applyFont="1" applyBorder="1" applyAlignment="1" applyProtection="1">
      <alignment horizontal="center" vertical="top" wrapText="1"/>
      <protection locked="0"/>
    </xf>
    <xf numFmtId="184" fontId="4" fillId="0" borderId="64" xfId="102" applyNumberFormat="1" applyFont="1" applyFill="1" applyBorder="1" applyAlignment="1" applyProtection="1">
      <alignment horizontal="center" vertical="top"/>
      <protection locked="0"/>
    </xf>
    <xf numFmtId="184" fontId="4" fillId="0" borderId="50" xfId="102" applyNumberFormat="1" applyFont="1" applyFill="1" applyBorder="1" applyAlignment="1" applyProtection="1">
      <alignment horizontal="center" vertical="top"/>
      <protection locked="0"/>
    </xf>
    <xf numFmtId="182" fontId="4" fillId="0" borderId="64" xfId="102" applyNumberFormat="1" applyFont="1" applyFill="1" applyBorder="1" applyAlignment="1" applyProtection="1">
      <alignment horizontal="center" vertical="top"/>
      <protection locked="0"/>
    </xf>
    <xf numFmtId="182" fontId="4" fillId="0" borderId="52" xfId="102" applyNumberFormat="1" applyFont="1" applyFill="1" applyBorder="1" applyAlignment="1" applyProtection="1">
      <alignment horizontal="center" vertical="top"/>
      <protection locked="0"/>
    </xf>
    <xf numFmtId="18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vertical="top" wrapText="1"/>
      <protection locked="0"/>
    </xf>
    <xf numFmtId="2" fontId="4" fillId="0" borderId="26" xfId="102" applyNumberFormat="1" applyFont="1" applyFill="1" applyBorder="1" applyAlignment="1" applyProtection="1">
      <alignment vertical="top" wrapText="1"/>
      <protection locked="0"/>
    </xf>
    <xf numFmtId="2" fontId="4" fillId="0" borderId="51" xfId="102" applyNumberFormat="1" applyFont="1" applyFill="1" applyBorder="1" applyAlignment="1" applyProtection="1">
      <alignment vertical="top" wrapText="1"/>
      <protection locked="0"/>
    </xf>
    <xf numFmtId="2" fontId="4" fillId="56" borderId="25" xfId="102" applyNumberFormat="1" applyFont="1" applyFill="1" applyBorder="1" applyAlignment="1" applyProtection="1">
      <alignment vertical="top" wrapText="1"/>
      <protection locked="0"/>
    </xf>
    <xf numFmtId="2" fontId="4" fillId="56" borderId="26" xfId="102" applyNumberFormat="1" applyFont="1" applyFill="1" applyBorder="1" applyAlignment="1" applyProtection="1">
      <alignment vertical="top" wrapText="1"/>
      <protection locked="0"/>
    </xf>
    <xf numFmtId="2" fontId="4" fillId="56" borderId="51" xfId="102" applyNumberFormat="1" applyFont="1" applyFill="1" applyBorder="1" applyAlignment="1" applyProtection="1">
      <alignment vertical="top" wrapText="1"/>
      <protection locked="0"/>
    </xf>
    <xf numFmtId="182" fontId="4" fillId="0" borderId="99" xfId="94" applyNumberFormat="1" applyFont="1" applyBorder="1" applyAlignment="1" applyProtection="1">
      <alignment horizontal="center" vertical="top" wrapText="1"/>
      <protection locked="0"/>
    </xf>
    <xf numFmtId="0" fontId="75" fillId="0" borderId="72" xfId="102" applyFont="1" applyFill="1" applyBorder="1" applyAlignment="1" applyProtection="1">
      <alignment horizontal="center" vertical="top" wrapText="1"/>
      <protection locked="0"/>
    </xf>
    <xf numFmtId="2" fontId="75" fillId="0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2" xfId="94" applyNumberFormat="1" applyFont="1" applyBorder="1" applyAlignment="1" applyProtection="1">
      <alignment horizontal="center" vertical="top" wrapText="1"/>
      <protection locked="0"/>
    </xf>
    <xf numFmtId="2" fontId="75" fillId="0" borderId="62" xfId="102" applyNumberFormat="1" applyFont="1" applyFill="1" applyBorder="1" applyAlignment="1" applyProtection="1">
      <alignment horizontal="center" vertical="top"/>
      <protection locked="0"/>
    </xf>
    <xf numFmtId="2" fontId="75" fillId="0" borderId="23" xfId="102" applyNumberFormat="1" applyFont="1" applyFill="1" applyBorder="1" applyAlignment="1" applyProtection="1">
      <alignment horizontal="center" vertical="top"/>
      <protection locked="0"/>
    </xf>
    <xf numFmtId="2" fontId="75" fillId="0" borderId="43" xfId="102" applyNumberFormat="1" applyFont="1" applyFill="1" applyBorder="1" applyAlignment="1" applyProtection="1">
      <alignment horizontal="center" vertical="top"/>
      <protection locked="0"/>
    </xf>
    <xf numFmtId="2" fontId="75" fillId="0" borderId="22" xfId="102" applyNumberFormat="1" applyFont="1" applyFill="1" applyBorder="1" applyAlignment="1" applyProtection="1">
      <alignment horizontal="center" vertical="top"/>
      <protection locked="0"/>
    </xf>
    <xf numFmtId="2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4" fillId="56" borderId="55" xfId="102" applyFont="1" applyFill="1" applyBorder="1" applyAlignment="1" applyProtection="1">
      <alignment vertical="top" wrapText="1"/>
      <protection locked="0"/>
    </xf>
    <xf numFmtId="2" fontId="4" fillId="56" borderId="28" xfId="102" applyNumberFormat="1" applyFont="1" applyFill="1" applyBorder="1" applyAlignment="1" applyProtection="1">
      <alignment vertical="top" wrapText="1"/>
      <protection locked="0"/>
    </xf>
    <xf numFmtId="2" fontId="4" fillId="56" borderId="29" xfId="102" applyNumberFormat="1" applyFont="1" applyFill="1" applyBorder="1" applyAlignment="1" applyProtection="1">
      <alignment vertical="top" wrapText="1"/>
      <protection locked="0"/>
    </xf>
    <xf numFmtId="2" fontId="4" fillId="56" borderId="42" xfId="102" applyNumberFormat="1" applyFont="1" applyFill="1" applyBorder="1" applyAlignment="1" applyProtection="1">
      <alignment vertical="top" wrapText="1"/>
      <protection locked="0"/>
    </xf>
    <xf numFmtId="2" fontId="4" fillId="56" borderId="103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55" xfId="102" applyNumberFormat="1" applyFont="1" applyFill="1" applyBorder="1" applyAlignment="1" applyProtection="1">
      <alignment horizontal="center" vertical="top"/>
      <protection locked="0"/>
    </xf>
    <xf numFmtId="2" fontId="4" fillId="56" borderId="29" xfId="102" applyNumberFormat="1" applyFont="1" applyFill="1" applyBorder="1" applyAlignment="1" applyProtection="1">
      <alignment horizontal="center" vertical="top"/>
      <protection locked="0"/>
    </xf>
    <xf numFmtId="2" fontId="4" fillId="56" borderId="57" xfId="102" applyNumberFormat="1" applyFont="1" applyFill="1" applyBorder="1" applyAlignment="1" applyProtection="1">
      <alignment horizontal="center" vertical="top"/>
      <protection locked="0"/>
    </xf>
    <xf numFmtId="2" fontId="4" fillId="56" borderId="28" xfId="102" applyNumberFormat="1" applyFont="1" applyFill="1" applyBorder="1" applyAlignment="1" applyProtection="1">
      <alignment horizontal="center" vertical="top"/>
      <protection locked="0"/>
    </xf>
    <xf numFmtId="2" fontId="4" fillId="56" borderId="42" xfId="10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30" fillId="0" borderId="35" xfId="0" applyFont="1" applyBorder="1" applyAlignment="1" applyProtection="1">
      <alignment horizontal="center" vertical="top"/>
      <protection locked="0"/>
    </xf>
    <xf numFmtId="0" fontId="30" fillId="0" borderId="36" xfId="0" applyFont="1" applyBorder="1" applyAlignment="1" applyProtection="1">
      <alignment horizontal="center" vertical="top" wrapText="1"/>
      <protection locked="0"/>
    </xf>
    <xf numFmtId="0" fontId="30" fillId="0" borderId="7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93" xfId="0" applyFont="1" applyBorder="1" applyAlignment="1" applyProtection="1">
      <alignment/>
      <protection locked="0"/>
    </xf>
    <xf numFmtId="0" fontId="29" fillId="0" borderId="94" xfId="0" applyFont="1" applyBorder="1" applyAlignment="1" applyProtection="1">
      <alignment wrapText="1"/>
      <protection locked="0"/>
    </xf>
    <xf numFmtId="0" fontId="29" fillId="0" borderId="46" xfId="0" applyFont="1" applyBorder="1" applyAlignment="1" applyProtection="1">
      <alignment/>
      <protection locked="0"/>
    </xf>
    <xf numFmtId="0" fontId="29" fillId="0" borderId="47" xfId="0" applyFont="1" applyBorder="1" applyAlignment="1" applyProtection="1">
      <alignment wrapText="1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 wrapText="1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right" vertical="center"/>
      <protection locked="0"/>
    </xf>
    <xf numFmtId="4" fontId="29" fillId="0" borderId="26" xfId="0" applyNumberFormat="1" applyFont="1" applyBorder="1" applyAlignment="1" applyProtection="1">
      <alignment horizontal="right" vertical="center"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29" xfId="0" applyFont="1" applyBorder="1" applyAlignment="1" applyProtection="1">
      <alignment wrapText="1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right" vertical="center"/>
      <protection locked="0"/>
    </xf>
    <xf numFmtId="0" fontId="29" fillId="0" borderId="26" xfId="0" applyFont="1" applyBorder="1" applyAlignment="1" applyProtection="1">
      <alignment horizontal="right" vertical="center"/>
      <protection/>
    </xf>
    <xf numFmtId="0" fontId="29" fillId="0" borderId="29" xfId="0" applyFont="1" applyBorder="1" applyAlignment="1" applyProtection="1">
      <alignment horizontal="right" vertical="center"/>
      <protection/>
    </xf>
    <xf numFmtId="2" fontId="29" fillId="0" borderId="51" xfId="0" applyNumberFormat="1" applyFont="1" applyBorder="1" applyAlignment="1" applyProtection="1">
      <alignment horizontal="right" vertical="center"/>
      <protection/>
    </xf>
    <xf numFmtId="2" fontId="29" fillId="0" borderId="42" xfId="0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7" borderId="53" xfId="0" applyFont="1" applyFill="1" applyBorder="1" applyAlignment="1">
      <alignment horizontal="right" wrapText="1"/>
    </xf>
    <xf numFmtId="0" fontId="76" fillId="7" borderId="87" xfId="0" applyFont="1" applyFill="1" applyBorder="1" applyAlignment="1">
      <alignment horizontal="center" vertical="center"/>
    </xf>
    <xf numFmtId="4" fontId="76" fillId="0" borderId="106" xfId="0" applyNumberFormat="1" applyFont="1" applyBorder="1" applyAlignment="1" applyProtection="1">
      <alignment horizontal="center" vertical="center"/>
      <protection locked="0"/>
    </xf>
    <xf numFmtId="4" fontId="76" fillId="0" borderId="94" xfId="0" applyNumberFormat="1" applyFont="1" applyBorder="1" applyAlignment="1" applyProtection="1">
      <alignment horizontal="center" vertical="center"/>
      <protection locked="0"/>
    </xf>
    <xf numFmtId="4" fontId="76" fillId="0" borderId="95" xfId="0" applyNumberFormat="1" applyFont="1" applyBorder="1" applyAlignment="1" applyProtection="1">
      <alignment horizontal="center" vertical="center"/>
      <protection locked="0"/>
    </xf>
    <xf numFmtId="4" fontId="76" fillId="0" borderId="97" xfId="0" applyNumberFormat="1" applyFont="1" applyBorder="1" applyAlignment="1" applyProtection="1">
      <alignment horizontal="center" vertical="center"/>
      <protection locked="0"/>
    </xf>
    <xf numFmtId="4" fontId="76" fillId="50" borderId="106" xfId="0" applyNumberFormat="1" applyFont="1" applyFill="1" applyBorder="1" applyAlignment="1" applyProtection="1">
      <alignment horizontal="center" vertical="center"/>
      <protection locked="0"/>
    </xf>
    <xf numFmtId="0" fontId="4" fillId="7" borderId="105" xfId="0" applyFont="1" applyFill="1" applyBorder="1" applyAlignment="1">
      <alignment horizontal="right"/>
    </xf>
    <xf numFmtId="4" fontId="75" fillId="0" borderId="73" xfId="0" applyNumberFormat="1" applyFont="1" applyBorder="1" applyAlignment="1">
      <alignment horizontal="center" vertical="center"/>
    </xf>
    <xf numFmtId="4" fontId="76" fillId="0" borderId="51" xfId="0" applyNumberFormat="1" applyFont="1" applyBorder="1" applyAlignment="1">
      <alignment horizontal="center" vertical="center"/>
    </xf>
    <xf numFmtId="4" fontId="76" fillId="0" borderId="68" xfId="0" applyNumberFormat="1" applyFont="1" applyBorder="1" applyAlignment="1">
      <alignment horizontal="center" vertical="center"/>
    </xf>
    <xf numFmtId="4" fontId="76" fillId="0" borderId="98" xfId="0" applyNumberFormat="1" applyFont="1" applyBorder="1" applyAlignment="1">
      <alignment horizontal="center" vertical="center"/>
    </xf>
    <xf numFmtId="4" fontId="76" fillId="0" borderId="83" xfId="0" applyNumberFormat="1" applyFont="1" applyBorder="1" applyAlignment="1">
      <alignment horizontal="center" vertical="center"/>
    </xf>
    <xf numFmtId="4" fontId="0" fillId="0" borderId="106" xfId="0" applyNumberFormat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 applyProtection="1">
      <alignment horizontal="center" vertical="center"/>
      <protection locked="0"/>
    </xf>
    <xf numFmtId="4" fontId="0" fillId="0" borderId="95" xfId="0" applyNumberFormat="1" applyBorder="1" applyAlignment="1" applyProtection="1">
      <alignment horizontal="center" vertical="center"/>
      <protection locked="0"/>
    </xf>
    <xf numFmtId="4" fontId="0" fillId="0" borderId="97" xfId="0" applyNumberFormat="1" applyBorder="1" applyAlignment="1" applyProtection="1">
      <alignment horizontal="center" vertical="center"/>
      <protection locked="0"/>
    </xf>
    <xf numFmtId="4" fontId="0" fillId="50" borderId="106" xfId="0" applyNumberFormat="1" applyFill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>
      <alignment horizontal="center" vertical="center"/>
    </xf>
    <xf numFmtId="0" fontId="75" fillId="7" borderId="97" xfId="0" applyFont="1" applyFill="1" applyBorder="1" applyAlignment="1">
      <alignment horizontal="left" vertical="center" wrapText="1"/>
    </xf>
    <xf numFmtId="4" fontId="75" fillId="56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7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/>
      <protection locked="0"/>
    </xf>
    <xf numFmtId="4" fontId="75" fillId="56" borderId="100" xfId="0" applyNumberFormat="1" applyFont="1" applyFill="1" applyBorder="1" applyAlignment="1" applyProtection="1">
      <alignment horizontal="center" vertical="center"/>
      <protection locked="0"/>
    </xf>
    <xf numFmtId="4" fontId="75" fillId="50" borderId="9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75" fillId="7" borderId="87" xfId="0" applyFont="1" applyFill="1" applyBorder="1" applyAlignment="1">
      <alignment horizontal="left" vertical="center" wrapText="1"/>
    </xf>
    <xf numFmtId="4" fontId="75" fillId="56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93" xfId="0" applyNumberFormat="1" applyFont="1" applyFill="1" applyBorder="1" applyAlignment="1" applyProtection="1">
      <alignment horizontal="center" vertical="center"/>
      <protection locked="0"/>
    </xf>
    <xf numFmtId="0" fontId="75" fillId="53" borderId="84" xfId="102" applyFont="1" applyFill="1" applyBorder="1" applyAlignment="1" applyProtection="1">
      <alignment horizontal="center" vertical="top" wrapText="1"/>
      <protection locked="0"/>
    </xf>
    <xf numFmtId="2" fontId="75" fillId="53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85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96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9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0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8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8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52" xfId="102" applyFont="1" applyFill="1" applyBorder="1" applyAlignment="1" applyProtection="1">
      <alignment horizontal="center" vertical="top" wrapText="1"/>
      <protection locked="0"/>
    </xf>
    <xf numFmtId="2" fontId="4" fillId="53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99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6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0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5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77" xfId="102" applyFont="1" applyFill="1" applyBorder="1" applyAlignment="1" applyProtection="1">
      <alignment horizontal="center" vertical="top" wrapText="1"/>
      <protection locked="0"/>
    </xf>
    <xf numFmtId="2" fontId="4" fillId="53" borderId="28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9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42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3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107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8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1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2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3" xfId="94" applyNumberFormat="1" applyFont="1" applyFill="1" applyBorder="1" applyAlignment="1" applyProtection="1">
      <alignment horizontal="center" vertical="top" wrapText="1"/>
      <protection locked="0"/>
    </xf>
    <xf numFmtId="4" fontId="83" fillId="0" borderId="26" xfId="111" applyNumberFormat="1" applyFont="1" applyBorder="1">
      <alignment/>
      <protection/>
    </xf>
    <xf numFmtId="0" fontId="82" fillId="0" borderId="25" xfId="111" applyFont="1" applyBorder="1" applyAlignment="1">
      <alignment horizontal="left"/>
      <protection/>
    </xf>
    <xf numFmtId="4" fontId="82" fillId="0" borderId="51" xfId="111" applyNumberFormat="1" applyFont="1" applyBorder="1">
      <alignment/>
      <protection/>
    </xf>
    <xf numFmtId="0" fontId="82" fillId="0" borderId="28" xfId="111" applyFont="1" applyBorder="1" applyAlignment="1">
      <alignment horizontal="left"/>
      <protection/>
    </xf>
    <xf numFmtId="4" fontId="83" fillId="0" borderId="29" xfId="111" applyNumberFormat="1" applyFont="1" applyBorder="1">
      <alignment/>
      <protection/>
    </xf>
    <xf numFmtId="4" fontId="82" fillId="0" borderId="42" xfId="111" applyNumberFormat="1" applyFont="1" applyBorder="1">
      <alignment/>
      <protection/>
    </xf>
    <xf numFmtId="4" fontId="83" fillId="57" borderId="50" xfId="111" applyNumberFormat="1" applyFont="1" applyFill="1" applyBorder="1">
      <alignment/>
      <protection/>
    </xf>
    <xf numFmtId="4" fontId="83" fillId="57" borderId="57" xfId="111" applyNumberFormat="1" applyFont="1" applyFill="1" applyBorder="1">
      <alignment/>
      <protection/>
    </xf>
    <xf numFmtId="4" fontId="82" fillId="0" borderId="25" xfId="111" applyNumberFormat="1" applyFont="1" applyBorder="1">
      <alignment/>
      <protection/>
    </xf>
    <xf numFmtId="4" fontId="82" fillId="0" borderId="28" xfId="111" applyNumberFormat="1" applyFont="1" applyBorder="1">
      <alignment/>
      <protection/>
    </xf>
    <xf numFmtId="0" fontId="82" fillId="0" borderId="46" xfId="111" applyFont="1" applyBorder="1" applyAlignment="1">
      <alignment horizontal="left"/>
      <protection/>
    </xf>
    <xf numFmtId="4" fontId="83" fillId="0" borderId="47" xfId="111" applyNumberFormat="1" applyFont="1" applyBorder="1">
      <alignment/>
      <protection/>
    </xf>
    <xf numFmtId="4" fontId="83" fillId="57" borderId="58" xfId="111" applyNumberFormat="1" applyFont="1" applyFill="1" applyBorder="1">
      <alignment/>
      <protection/>
    </xf>
    <xf numFmtId="4" fontId="82" fillId="0" borderId="46" xfId="111" applyNumberFormat="1" applyFont="1" applyBorder="1">
      <alignment/>
      <protection/>
    </xf>
    <xf numFmtId="4" fontId="82" fillId="0" borderId="48" xfId="111" applyNumberFormat="1" applyFont="1" applyBorder="1">
      <alignment/>
      <protection/>
    </xf>
    <xf numFmtId="0" fontId="34" fillId="0" borderId="59" xfId="111" applyFont="1" applyBorder="1" applyAlignment="1">
      <alignment horizontal="left"/>
      <protection/>
    </xf>
    <xf numFmtId="4" fontId="84" fillId="0" borderId="67" xfId="111" applyNumberFormat="1" applyFont="1" applyBorder="1">
      <alignment/>
      <protection/>
    </xf>
    <xf numFmtId="4" fontId="84" fillId="57" borderId="60" xfId="111" applyNumberFormat="1" applyFont="1" applyFill="1" applyBorder="1">
      <alignment/>
      <protection/>
    </xf>
    <xf numFmtId="4" fontId="34" fillId="0" borderId="59" xfId="111" applyNumberFormat="1" applyFont="1" applyBorder="1">
      <alignment/>
      <protection/>
    </xf>
    <xf numFmtId="4" fontId="34" fillId="0" borderId="68" xfId="111" applyNumberFormat="1" applyFont="1" applyBorder="1">
      <alignment/>
      <protection/>
    </xf>
    <xf numFmtId="0" fontId="34" fillId="0" borderId="93" xfId="111" applyFont="1" applyBorder="1" applyAlignment="1">
      <alignment horizontal="left"/>
      <protection/>
    </xf>
    <xf numFmtId="4" fontId="84" fillId="0" borderId="94" xfId="111" applyNumberFormat="1" applyFont="1" applyBorder="1">
      <alignment/>
      <protection/>
    </xf>
    <xf numFmtId="4" fontId="84" fillId="57" borderId="95" xfId="111" applyNumberFormat="1" applyFont="1" applyFill="1" applyBorder="1">
      <alignment/>
      <protection/>
    </xf>
    <xf numFmtId="4" fontId="34" fillId="0" borderId="100" xfId="111" applyNumberFormat="1" applyFont="1" applyBorder="1">
      <alignment/>
      <protection/>
    </xf>
    <xf numFmtId="0" fontId="34" fillId="0" borderId="35" xfId="111" applyFont="1" applyBorder="1" applyAlignment="1">
      <alignment horizontal="left"/>
      <protection/>
    </xf>
    <xf numFmtId="4" fontId="84" fillId="0" borderId="36" xfId="111" applyNumberFormat="1" applyFont="1" applyBorder="1">
      <alignment/>
      <protection/>
    </xf>
    <xf numFmtId="4" fontId="84" fillId="57" borderId="81" xfId="111" applyNumberFormat="1" applyFont="1" applyFill="1" applyBorder="1">
      <alignment/>
      <protection/>
    </xf>
    <xf numFmtId="4" fontId="34" fillId="0" borderId="35" xfId="111" applyNumberFormat="1" applyFont="1" applyBorder="1">
      <alignment/>
      <protection/>
    </xf>
    <xf numFmtId="4" fontId="34" fillId="0" borderId="70" xfId="111" applyNumberFormat="1" applyFont="1" applyBorder="1">
      <alignment/>
      <protection/>
    </xf>
    <xf numFmtId="4" fontId="34" fillId="0" borderId="93" xfId="111" applyNumberFormat="1" applyFont="1" applyBorder="1">
      <alignment/>
      <protection/>
    </xf>
    <xf numFmtId="4" fontId="75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3" xfId="0" applyNumberFormat="1" applyFont="1" applyFill="1" applyBorder="1" applyAlignment="1" applyProtection="1">
      <alignment horizontal="center" vertical="center" wrapText="1"/>
      <protection locked="0"/>
    </xf>
    <xf numFmtId="10" fontId="4" fillId="56" borderId="64" xfId="119" applyNumberFormat="1" applyFont="1" applyFill="1" applyBorder="1" applyAlignment="1" applyProtection="1">
      <alignment horizontal="center" vertical="center"/>
      <protection/>
    </xf>
    <xf numFmtId="4" fontId="4" fillId="56" borderId="53" xfId="0" applyNumberFormat="1" applyFont="1" applyFill="1" applyBorder="1" applyAlignment="1" applyProtection="1">
      <alignment horizontal="center" vertical="center"/>
      <protection/>
    </xf>
    <xf numFmtId="4" fontId="4" fillId="50" borderId="25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0" xfId="92" applyFill="1" applyProtection="1">
      <alignment/>
      <protection/>
    </xf>
    <xf numFmtId="0" fontId="18" fillId="0" borderId="0" xfId="92" applyFont="1" applyFill="1" applyProtection="1">
      <alignment/>
      <protection/>
    </xf>
    <xf numFmtId="0" fontId="116" fillId="0" borderId="0" xfId="92" applyFont="1" applyFill="1" applyProtection="1">
      <alignment/>
      <protection/>
    </xf>
    <xf numFmtId="0" fontId="117" fillId="0" borderId="0" xfId="92" applyFont="1" applyFill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0" fillId="0" borderId="0" xfId="92" applyFont="1" applyFill="1" applyProtection="1">
      <alignment/>
      <protection/>
    </xf>
    <xf numFmtId="0" fontId="76" fillId="59" borderId="26" xfId="92" applyFont="1" applyFill="1" applyBorder="1" applyAlignment="1" applyProtection="1">
      <alignment horizontal="center"/>
      <protection/>
    </xf>
    <xf numFmtId="0" fontId="0" fillId="0" borderId="0" xfId="92" applyFont="1" applyFill="1" applyAlignment="1" applyProtection="1">
      <alignment horizontal="left"/>
      <protection/>
    </xf>
    <xf numFmtId="0" fontId="0" fillId="0" borderId="0" xfId="92" applyFont="1" applyFill="1" applyAlignment="1" applyProtection="1">
      <alignment horizontal="center"/>
      <protection/>
    </xf>
    <xf numFmtId="0" fontId="76" fillId="50" borderId="26" xfId="92" applyFont="1" applyFill="1" applyBorder="1" applyAlignment="1" applyProtection="1">
      <alignment horizontal="center"/>
      <protection/>
    </xf>
    <xf numFmtId="0" fontId="0" fillId="59" borderId="63" xfId="92" applyFont="1" applyFill="1" applyBorder="1" applyAlignment="1" applyProtection="1">
      <alignment horizontal="center" vertical="center"/>
      <protection/>
    </xf>
    <xf numFmtId="0" fontId="0" fillId="59" borderId="47" xfId="92" applyFont="1" applyFill="1" applyBorder="1" applyAlignment="1" applyProtection="1">
      <alignment horizontal="center" vertical="center"/>
      <protection/>
    </xf>
    <xf numFmtId="0" fontId="0" fillId="50" borderId="47" xfId="92" applyFont="1" applyFill="1" applyBorder="1" applyAlignment="1" applyProtection="1">
      <alignment horizontal="center" vertical="center"/>
      <protection/>
    </xf>
    <xf numFmtId="0" fontId="0" fillId="59" borderId="108" xfId="92" applyFont="1" applyFill="1" applyBorder="1" applyAlignment="1" applyProtection="1">
      <alignment horizontal="center" vertical="center"/>
      <protection/>
    </xf>
    <xf numFmtId="0" fontId="6" fillId="7" borderId="109" xfId="92" applyFont="1" applyFill="1" applyBorder="1" applyAlignment="1" applyProtection="1">
      <alignment horizontal="center"/>
      <protection/>
    </xf>
    <xf numFmtId="0" fontId="0" fillId="7" borderId="67" xfId="92" applyFont="1" applyFill="1" applyBorder="1" applyAlignment="1" applyProtection="1">
      <alignment horizontal="center"/>
      <protection/>
    </xf>
    <xf numFmtId="0" fontId="0" fillId="7" borderId="110" xfId="92" applyFont="1" applyFill="1" applyBorder="1" applyAlignment="1" applyProtection="1">
      <alignment horizontal="center"/>
      <protection/>
    </xf>
    <xf numFmtId="0" fontId="0" fillId="7" borderId="22" xfId="92" applyFont="1" applyFill="1" applyBorder="1" applyProtection="1">
      <alignment/>
      <protection/>
    </xf>
    <xf numFmtId="0" fontId="0" fillId="7" borderId="23" xfId="92" applyFont="1" applyFill="1" applyBorder="1" applyAlignment="1" applyProtection="1">
      <alignment wrapText="1"/>
      <protection/>
    </xf>
    <xf numFmtId="184" fontId="0" fillId="7" borderId="23" xfId="92" applyNumberFormat="1" applyFont="1" applyFill="1" applyBorder="1" applyAlignment="1" applyProtection="1">
      <alignment horizontal="center" vertical="center"/>
      <protection/>
    </xf>
    <xf numFmtId="184" fontId="0" fillId="7" borderId="73" xfId="92" applyNumberFormat="1" applyFont="1" applyFill="1" applyBorder="1" applyAlignment="1" applyProtection="1">
      <alignment horizontal="center" vertical="center"/>
      <protection/>
    </xf>
    <xf numFmtId="0" fontId="0" fillId="7" borderId="25" xfId="92" applyFont="1" applyFill="1" applyBorder="1" applyProtection="1">
      <alignment/>
      <protection/>
    </xf>
    <xf numFmtId="0" fontId="0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 vertical="center"/>
      <protection/>
    </xf>
    <xf numFmtId="184" fontId="0" fillId="7" borderId="51" xfId="92" applyNumberFormat="1" applyFont="1" applyFill="1" applyBorder="1" applyAlignment="1" applyProtection="1">
      <alignment horizontal="center" vertical="center"/>
      <protection/>
    </xf>
    <xf numFmtId="0" fontId="0" fillId="7" borderId="111" xfId="92" applyFont="1" applyFill="1" applyBorder="1" applyProtection="1">
      <alignment/>
      <protection/>
    </xf>
    <xf numFmtId="0" fontId="0" fillId="7" borderId="112" xfId="92" applyFont="1" applyFill="1" applyBorder="1" applyProtection="1">
      <alignment/>
      <protection/>
    </xf>
    <xf numFmtId="184" fontId="0" fillId="7" borderId="112" xfId="92" applyNumberFormat="1" applyFont="1" applyFill="1" applyBorder="1" applyAlignment="1" applyProtection="1">
      <alignment horizontal="center" vertical="center"/>
      <protection/>
    </xf>
    <xf numFmtId="184" fontId="0" fillId="7" borderId="113" xfId="92" applyNumberFormat="1" applyFont="1" applyFill="1" applyBorder="1" applyAlignment="1" applyProtection="1">
      <alignment horizontal="center" vertical="center"/>
      <protection/>
    </xf>
    <xf numFmtId="0" fontId="0" fillId="7" borderId="46" xfId="92" applyFont="1" applyFill="1" applyBorder="1" applyProtection="1">
      <alignment/>
      <protection/>
    </xf>
    <xf numFmtId="0" fontId="0" fillId="7" borderId="47" xfId="92" applyFont="1" applyFill="1" applyBorder="1" applyProtection="1">
      <alignment/>
      <protection/>
    </xf>
    <xf numFmtId="184" fontId="0" fillId="7" borderId="47" xfId="92" applyNumberFormat="1" applyFont="1" applyFill="1" applyBorder="1" applyAlignment="1" applyProtection="1">
      <alignment horizontal="center"/>
      <protection/>
    </xf>
    <xf numFmtId="184" fontId="0" fillId="7" borderId="47" xfId="92" applyNumberFormat="1" applyFont="1" applyFill="1" applyBorder="1" applyProtection="1">
      <alignment/>
      <protection/>
    </xf>
    <xf numFmtId="184" fontId="0" fillId="7" borderId="48" xfId="92" applyNumberFormat="1" applyFont="1" applyFill="1" applyBorder="1" applyProtection="1">
      <alignment/>
      <protection/>
    </xf>
    <xf numFmtId="0" fontId="22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/>
      <protection/>
    </xf>
    <xf numFmtId="184" fontId="0" fillId="7" borderId="51" xfId="92" applyNumberFormat="1" applyFont="1" applyFill="1" applyBorder="1" applyAlignment="1" applyProtection="1">
      <alignment horizontal="center"/>
      <protection/>
    </xf>
    <xf numFmtId="0" fontId="23" fillId="7" borderId="26" xfId="92" applyFont="1" applyFill="1" applyBorder="1" applyProtection="1">
      <alignment/>
      <protection/>
    </xf>
    <xf numFmtId="0" fontId="0" fillId="0" borderId="26" xfId="92" applyFont="1" applyFill="1" applyBorder="1" applyProtection="1">
      <alignment/>
      <protection locked="0"/>
    </xf>
    <xf numFmtId="0" fontId="0" fillId="0" borderId="51" xfId="92" applyFont="1" applyFill="1" applyBorder="1" applyProtection="1">
      <alignment/>
      <protection locked="0"/>
    </xf>
    <xf numFmtId="184" fontId="0" fillId="0" borderId="26" xfId="92" applyNumberFormat="1" applyFont="1" applyFill="1" applyBorder="1" applyProtection="1">
      <alignment/>
      <protection locked="0"/>
    </xf>
    <xf numFmtId="184" fontId="0" fillId="0" borderId="51" xfId="92" applyNumberFormat="1" applyFont="1" applyFill="1" applyBorder="1" applyProtection="1">
      <alignment/>
      <protection locked="0"/>
    </xf>
    <xf numFmtId="0" fontId="0" fillId="7" borderId="59" xfId="92" applyFont="1" applyFill="1" applyBorder="1" applyProtection="1">
      <alignment/>
      <protection/>
    </xf>
    <xf numFmtId="0" fontId="0" fillId="7" borderId="67" xfId="92" applyFont="1" applyFill="1" applyBorder="1" applyProtection="1">
      <alignment/>
      <protection/>
    </xf>
    <xf numFmtId="184" fontId="0" fillId="7" borderId="67" xfId="92" applyNumberFormat="1" applyFont="1" applyFill="1" applyBorder="1" applyAlignment="1" applyProtection="1">
      <alignment horizontal="center"/>
      <protection/>
    </xf>
    <xf numFmtId="184" fontId="0" fillId="0" borderId="67" xfId="92" applyNumberFormat="1" applyFont="1" applyFill="1" applyBorder="1" applyProtection="1">
      <alignment/>
      <protection locked="0"/>
    </xf>
    <xf numFmtId="184" fontId="0" fillId="0" borderId="68" xfId="92" applyNumberFormat="1" applyFont="1" applyFill="1" applyBorder="1" applyProtection="1">
      <alignment/>
      <protection locked="0"/>
    </xf>
    <xf numFmtId="0" fontId="0" fillId="7" borderId="23" xfId="92" applyFont="1" applyFill="1" applyBorder="1" applyProtection="1">
      <alignment/>
      <protection/>
    </xf>
    <xf numFmtId="184" fontId="0" fillId="7" borderId="23" xfId="92" applyNumberFormat="1" applyFont="1" applyFill="1" applyBorder="1" applyAlignment="1" applyProtection="1">
      <alignment horizontal="center"/>
      <protection/>
    </xf>
    <xf numFmtId="184" fontId="0" fillId="7" borderId="73" xfId="92" applyNumberFormat="1" applyFont="1" applyFill="1" applyBorder="1" applyAlignment="1" applyProtection="1">
      <alignment horizontal="center"/>
      <protection/>
    </xf>
    <xf numFmtId="0" fontId="0" fillId="7" borderId="28" xfId="92" applyFont="1" applyFill="1" applyBorder="1" applyProtection="1">
      <alignment/>
      <protection/>
    </xf>
    <xf numFmtId="0" fontId="23" fillId="7" borderId="29" xfId="92" applyFont="1" applyFill="1" applyBorder="1" applyProtection="1">
      <alignment/>
      <protection/>
    </xf>
    <xf numFmtId="184" fontId="0" fillId="7" borderId="29" xfId="92" applyNumberFormat="1" applyFont="1" applyFill="1" applyBorder="1" applyAlignment="1" applyProtection="1">
      <alignment horizontal="center"/>
      <protection/>
    </xf>
    <xf numFmtId="184" fontId="0" fillId="0" borderId="29" xfId="92" applyNumberFormat="1" applyFont="1" applyFill="1" applyBorder="1" applyProtection="1">
      <alignment/>
      <protection locked="0"/>
    </xf>
    <xf numFmtId="184" fontId="0" fillId="0" borderId="42" xfId="92" applyNumberFormat="1" applyFont="1" applyFill="1" applyBorder="1" applyProtection="1">
      <alignment/>
      <protection locked="0"/>
    </xf>
    <xf numFmtId="184" fontId="0" fillId="7" borderId="48" xfId="92" applyNumberFormat="1" applyFont="1" applyFill="1" applyBorder="1" applyAlignment="1" applyProtection="1">
      <alignment horizontal="center"/>
      <protection/>
    </xf>
    <xf numFmtId="0" fontId="0" fillId="7" borderId="29" xfId="92" applyFont="1" applyFill="1" applyBorder="1" applyProtection="1">
      <alignment/>
      <protection/>
    </xf>
    <xf numFmtId="0" fontId="0" fillId="7" borderId="47" xfId="92" applyFont="1" applyFill="1" applyBorder="1" applyAlignment="1" applyProtection="1">
      <alignment wrapText="1"/>
      <protection/>
    </xf>
    <xf numFmtId="0" fontId="0" fillId="0" borderId="0" xfId="92" applyFont="1" applyFill="1" applyBorder="1" applyProtection="1">
      <alignment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 locked="0"/>
    </xf>
    <xf numFmtId="0" fontId="76" fillId="7" borderId="53" xfId="0" applyFont="1" applyFill="1" applyBorder="1" applyAlignment="1" applyProtection="1">
      <alignment wrapText="1"/>
      <protection locked="0"/>
    </xf>
    <xf numFmtId="0" fontId="76" fillId="7" borderId="97" xfId="0" applyFont="1" applyFill="1" applyBorder="1" applyAlignment="1" applyProtection="1">
      <alignment wrapText="1"/>
      <protection locked="0"/>
    </xf>
    <xf numFmtId="4" fontId="76" fillId="56" borderId="64" xfId="0" applyNumberFormat="1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horizontal="right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/>
      <protection locked="0"/>
    </xf>
    <xf numFmtId="0" fontId="102" fillId="7" borderId="53" xfId="0" applyFont="1" applyFill="1" applyBorder="1" applyAlignment="1" applyProtection="1">
      <alignment horizontal="left" wrapText="1"/>
      <protection locked="0"/>
    </xf>
    <xf numFmtId="178" fontId="76" fillId="53" borderId="26" xfId="0" applyNumberFormat="1" applyFont="1" applyFill="1" applyBorder="1" applyAlignment="1" applyProtection="1">
      <alignment horizontal="center"/>
      <protection locked="0"/>
    </xf>
    <xf numFmtId="178" fontId="76" fillId="53" borderId="51" xfId="0" applyNumberFormat="1" applyFont="1" applyFill="1" applyBorder="1" applyAlignment="1" applyProtection="1">
      <alignment horizontal="center"/>
      <protection locked="0"/>
    </xf>
    <xf numFmtId="178" fontId="76" fillId="53" borderId="29" xfId="0" applyNumberFormat="1" applyFont="1" applyFill="1" applyBorder="1" applyAlignment="1" applyProtection="1">
      <alignment horizontal="center"/>
      <protection locked="0"/>
    </xf>
    <xf numFmtId="178" fontId="76" fillId="53" borderId="42" xfId="0" applyNumberFormat="1" applyFont="1" applyFill="1" applyBorder="1" applyAlignment="1" applyProtection="1">
      <alignment horizontal="center"/>
      <protection locked="0"/>
    </xf>
    <xf numFmtId="2" fontId="76" fillId="53" borderId="49" xfId="0" applyNumberFormat="1" applyFont="1" applyFill="1" applyBorder="1" applyAlignment="1" applyProtection="1">
      <alignment horizontal="center"/>
      <protection locked="0"/>
    </xf>
    <xf numFmtId="2" fontId="76" fillId="53" borderId="41" xfId="0" applyNumberFormat="1" applyFont="1" applyFill="1" applyBorder="1" applyAlignment="1" applyProtection="1">
      <alignment horizontal="center"/>
      <protection locked="0"/>
    </xf>
    <xf numFmtId="2" fontId="75" fillId="7" borderId="71" xfId="0" applyNumberFormat="1" applyFont="1" applyFill="1" applyBorder="1" applyAlignment="1" applyProtection="1">
      <alignment horizontal="center"/>
      <protection locked="0"/>
    </xf>
    <xf numFmtId="4" fontId="75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70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25" xfId="0" applyNumberFormat="1" applyFont="1" applyFill="1" applyBorder="1" applyAlignment="1" applyProtection="1">
      <alignment horizontal="center"/>
      <protection locked="0"/>
    </xf>
    <xf numFmtId="4" fontId="75" fillId="50" borderId="28" xfId="0" applyNumberFormat="1" applyFont="1" applyFill="1" applyBorder="1" applyAlignment="1" applyProtection="1">
      <alignment horizontal="center"/>
      <protection locked="0"/>
    </xf>
    <xf numFmtId="182" fontId="103" fillId="60" borderId="31" xfId="0" applyNumberFormat="1" applyFont="1" applyFill="1" applyBorder="1" applyAlignment="1" applyProtection="1">
      <alignment vertical="top" wrapText="1"/>
      <protection/>
    </xf>
    <xf numFmtId="182" fontId="103" fillId="60" borderId="31" xfId="0" applyNumberFormat="1" applyFont="1" applyFill="1" applyBorder="1" applyAlignment="1" applyProtection="1">
      <alignment vertical="top" wrapText="1"/>
      <protection locked="0"/>
    </xf>
    <xf numFmtId="0" fontId="75" fillId="7" borderId="22" xfId="0" applyFont="1" applyFill="1" applyBorder="1" applyAlignment="1">
      <alignment horizontal="center" vertical="center" wrapText="1"/>
    </xf>
    <xf numFmtId="0" fontId="75" fillId="7" borderId="7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91">
      <alignment/>
      <protection/>
    </xf>
    <xf numFmtId="0" fontId="7" fillId="55" borderId="35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 wrapText="1"/>
      <protection/>
    </xf>
    <xf numFmtId="0" fontId="7" fillId="55" borderId="70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center" vertical="center"/>
      <protection/>
    </xf>
    <xf numFmtId="2" fontId="7" fillId="0" borderId="47" xfId="91" applyNumberFormat="1" applyFont="1" applyBorder="1" applyAlignment="1">
      <alignment horizontal="center" vertical="center"/>
      <protection/>
    </xf>
    <xf numFmtId="0" fontId="0" fillId="0" borderId="47" xfId="91" applyBorder="1">
      <alignment/>
      <protection/>
    </xf>
    <xf numFmtId="0" fontId="7" fillId="0" borderId="26" xfId="91" applyFont="1" applyBorder="1" applyAlignment="1">
      <alignment horizontal="center" vertical="center"/>
      <protection/>
    </xf>
    <xf numFmtId="2" fontId="7" fillId="0" borderId="26" xfId="91" applyNumberFormat="1" applyFont="1" applyBorder="1" applyAlignment="1">
      <alignment horizontal="center" vertical="center"/>
      <protection/>
    </xf>
    <xf numFmtId="0" fontId="0" fillId="0" borderId="26" xfId="91" applyBorder="1">
      <alignment/>
      <protection/>
    </xf>
    <xf numFmtId="0" fontId="76" fillId="0" borderId="0" xfId="91" applyFont="1">
      <alignment/>
      <protection/>
    </xf>
    <xf numFmtId="2" fontId="17" fillId="0" borderId="0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29" xfId="91" applyFont="1" applyBorder="1" applyAlignment="1">
      <alignment horizontal="center" vertical="top" wrapText="1"/>
      <protection/>
    </xf>
    <xf numFmtId="0" fontId="7" fillId="0" borderId="42" xfId="91" applyFont="1" applyBorder="1" applyAlignment="1">
      <alignment horizontal="center" vertical="top" wrapText="1"/>
      <protection/>
    </xf>
    <xf numFmtId="0" fontId="58" fillId="55" borderId="31" xfId="91" applyFont="1" applyFill="1" applyBorder="1" applyAlignment="1">
      <alignment horizontal="center" vertical="center"/>
      <protection/>
    </xf>
    <xf numFmtId="0" fontId="58" fillId="55" borderId="82" xfId="91" applyFont="1" applyFill="1" applyBorder="1" applyAlignment="1">
      <alignment horizontal="center" vertical="center"/>
      <protection/>
    </xf>
    <xf numFmtId="0" fontId="58" fillId="55" borderId="98" xfId="91" applyFont="1" applyFill="1" applyBorder="1" applyAlignment="1">
      <alignment horizontal="center" vertical="center" wrapText="1"/>
      <protection/>
    </xf>
    <xf numFmtId="0" fontId="58" fillId="55" borderId="83" xfId="91" applyFont="1" applyFill="1" applyBorder="1" applyAlignment="1">
      <alignment horizontal="center" vertical="center" wrapText="1"/>
      <protection/>
    </xf>
    <xf numFmtId="0" fontId="7" fillId="0" borderId="45" xfId="91" applyFont="1" applyBorder="1" applyAlignment="1">
      <alignment horizontal="center" vertical="center"/>
      <protection/>
    </xf>
    <xf numFmtId="2" fontId="17" fillId="0" borderId="46" xfId="91" applyNumberFormat="1" applyFont="1" applyBorder="1" applyAlignment="1">
      <alignment horizontal="center" vertical="center"/>
      <protection/>
    </xf>
    <xf numFmtId="2" fontId="7" fillId="0" borderId="48" xfId="91" applyNumberFormat="1" applyFont="1" applyBorder="1" applyAlignment="1">
      <alignment horizontal="center" vertical="center"/>
      <protection/>
    </xf>
    <xf numFmtId="0" fontId="7" fillId="0" borderId="53" xfId="91" applyFont="1" applyBorder="1" applyAlignment="1">
      <alignment horizontal="center" vertical="center"/>
      <protection/>
    </xf>
    <xf numFmtId="2" fontId="7" fillId="0" borderId="51" xfId="91" applyNumberFormat="1" applyFont="1" applyBorder="1" applyAlignment="1">
      <alignment horizontal="center" vertical="center"/>
      <protection/>
    </xf>
    <xf numFmtId="0" fontId="7" fillId="0" borderId="105" xfId="91" applyFont="1" applyBorder="1" applyAlignment="1">
      <alignment horizontal="center" vertical="center"/>
      <protection/>
    </xf>
    <xf numFmtId="0" fontId="7" fillId="0" borderId="56" xfId="91" applyFont="1" applyBorder="1" applyAlignment="1">
      <alignment horizontal="center" vertical="center"/>
      <protection/>
    </xf>
    <xf numFmtId="2" fontId="17" fillId="0" borderId="82" xfId="91" applyNumberFormat="1" applyFont="1" applyBorder="1" applyAlignment="1">
      <alignment horizontal="center" vertical="center"/>
      <protection/>
    </xf>
    <xf numFmtId="2" fontId="7" fillId="0" borderId="29" xfId="91" applyNumberFormat="1" applyFont="1" applyBorder="1" applyAlignment="1">
      <alignment horizontal="center" vertical="center"/>
      <protection/>
    </xf>
    <xf numFmtId="2" fontId="7" fillId="0" borderId="42" xfId="91" applyNumberFormat="1" applyFont="1" applyBorder="1" applyAlignment="1">
      <alignment horizontal="center" vertical="center"/>
      <protection/>
    </xf>
    <xf numFmtId="0" fontId="17" fillId="0" borderId="0" xfId="91" applyFont="1" applyBorder="1" applyAlignment="1">
      <alignment horizontal="center"/>
      <protection/>
    </xf>
    <xf numFmtId="4" fontId="76" fillId="0" borderId="99" xfId="0" applyNumberFormat="1" applyFont="1" applyBorder="1" applyAlignment="1" applyProtection="1">
      <alignment horizontal="center" vertical="center"/>
      <protection locked="0"/>
    </xf>
    <xf numFmtId="4" fontId="75" fillId="0" borderId="99" xfId="0" applyNumberFormat="1" applyFont="1" applyBorder="1" applyAlignment="1" applyProtection="1">
      <alignment horizontal="center" vertical="center"/>
      <protection locked="0"/>
    </xf>
    <xf numFmtId="4" fontId="76" fillId="0" borderId="104" xfId="0" applyNumberFormat="1" applyFont="1" applyBorder="1" applyAlignment="1" applyProtection="1">
      <alignment horizontal="center" vertical="center"/>
      <protection locked="0"/>
    </xf>
    <xf numFmtId="4" fontId="75" fillId="0" borderId="33" xfId="0" applyNumberFormat="1" applyFont="1" applyBorder="1" applyAlignment="1">
      <alignment horizontal="center" vertical="center"/>
    </xf>
    <xf numFmtId="4" fontId="76" fillId="11" borderId="46" xfId="0" applyNumberFormat="1" applyFont="1" applyFill="1" applyBorder="1" applyAlignment="1">
      <alignment horizontal="center" vertical="center"/>
    </xf>
    <xf numFmtId="4" fontId="76" fillId="0" borderId="48" xfId="0" applyNumberFormat="1" applyFont="1" applyBorder="1" applyAlignment="1">
      <alignment horizontal="center" vertical="center"/>
    </xf>
    <xf numFmtId="4" fontId="4" fillId="11" borderId="25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11" borderId="59" xfId="0" applyNumberFormat="1" applyFont="1" applyFill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75" fillId="11" borderId="78" xfId="0" applyNumberFormat="1" applyFont="1" applyFill="1" applyBorder="1" applyAlignment="1">
      <alignment horizontal="center" vertical="center"/>
    </xf>
    <xf numFmtId="4" fontId="75" fillId="0" borderId="88" xfId="0" applyNumberFormat="1" applyFont="1" applyBorder="1" applyAlignment="1">
      <alignment horizontal="center" vertical="center"/>
    </xf>
    <xf numFmtId="4" fontId="4" fillId="11" borderId="28" xfId="0" applyNumberFormat="1" applyFont="1" applyFill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76" fillId="11" borderId="59" xfId="0" applyNumberFormat="1" applyFont="1" applyFill="1" applyBorder="1" applyAlignment="1">
      <alignment horizontal="center" vertical="center"/>
    </xf>
    <xf numFmtId="4" fontId="76" fillId="11" borderId="82" xfId="0" applyNumberFormat="1" applyFont="1" applyFill="1" applyBorder="1" applyAlignment="1">
      <alignment horizontal="center" vertical="center"/>
    </xf>
    <xf numFmtId="4" fontId="0" fillId="11" borderId="22" xfId="0" applyNumberFormat="1" applyFill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11" borderId="25" xfId="0" applyNumberFormat="1" applyFill="1" applyBorder="1" applyAlignment="1">
      <alignment horizontal="center" vertical="center"/>
    </xf>
    <xf numFmtId="4" fontId="0" fillId="11" borderId="59" xfId="0" applyNumberFormat="1" applyFill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11" borderId="93" xfId="0" applyNumberFormat="1" applyFill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75" fillId="11" borderId="35" xfId="0" applyNumberFormat="1" applyFont="1" applyFill="1" applyBorder="1" applyAlignment="1">
      <alignment horizontal="center" vertical="center"/>
    </xf>
    <xf numFmtId="0" fontId="7" fillId="0" borderId="29" xfId="91" applyFont="1" applyBorder="1" applyAlignment="1">
      <alignment horizontal="center" vertical="center" wrapText="1"/>
      <protection/>
    </xf>
    <xf numFmtId="0" fontId="7" fillId="0" borderId="42" xfId="91" applyFont="1" applyBorder="1" applyAlignment="1">
      <alignment horizontal="center" vertical="center" wrapText="1"/>
      <protection/>
    </xf>
    <xf numFmtId="0" fontId="7" fillId="0" borderId="47" xfId="91" applyFont="1" applyBorder="1">
      <alignment/>
      <protection/>
    </xf>
    <xf numFmtId="0" fontId="7" fillId="0" borderId="0" xfId="91" applyFont="1">
      <alignment/>
      <protection/>
    </xf>
    <xf numFmtId="0" fontId="22" fillId="0" borderId="0" xfId="91" applyFont="1" applyAlignment="1">
      <alignment horizontal="center"/>
      <protection/>
    </xf>
    <xf numFmtId="182" fontId="22" fillId="0" borderId="0" xfId="91" applyNumberFormat="1" applyFont="1" applyAlignment="1">
      <alignment horizontal="center"/>
      <protection/>
    </xf>
    <xf numFmtId="0" fontId="7" fillId="0" borderId="47" xfId="91" applyFont="1" applyBorder="1" applyAlignment="1">
      <alignment horizontal="center" vertical="center" wrapText="1"/>
      <protection/>
    </xf>
    <xf numFmtId="2" fontId="7" fillId="0" borderId="47" xfId="91" applyNumberFormat="1" applyFont="1" applyBorder="1" applyAlignment="1">
      <alignment horizontal="center" vertical="center" wrapText="1"/>
      <protection/>
    </xf>
    <xf numFmtId="0" fontId="7" fillId="0" borderId="26" xfId="91" applyFont="1" applyBorder="1">
      <alignment/>
      <protection/>
    </xf>
    <xf numFmtId="0" fontId="7" fillId="0" borderId="26" xfId="91" applyFont="1" applyBorder="1" applyAlignment="1">
      <alignment horizontal="center" vertical="center" wrapText="1"/>
      <protection/>
    </xf>
    <xf numFmtId="2" fontId="7" fillId="0" borderId="26" xfId="91" applyNumberFormat="1" applyFont="1" applyBorder="1" applyAlignment="1">
      <alignment horizontal="center" vertical="center" wrapText="1"/>
      <protection/>
    </xf>
    <xf numFmtId="0" fontId="17" fillId="0" borderId="0" xfId="91" applyFont="1">
      <alignment/>
      <protection/>
    </xf>
    <xf numFmtId="2" fontId="17" fillId="0" borderId="0" xfId="91" applyNumberFormat="1" applyFont="1" applyAlignment="1">
      <alignment horizontal="center"/>
      <protection/>
    </xf>
    <xf numFmtId="0" fontId="7" fillId="0" borderId="44" xfId="91" applyFont="1" applyBorder="1">
      <alignment/>
      <protection/>
    </xf>
    <xf numFmtId="0" fontId="23" fillId="0" borderId="0" xfId="91" applyFont="1">
      <alignment/>
      <protection/>
    </xf>
    <xf numFmtId="0" fontId="0" fillId="0" borderId="0" xfId="91" applyFont="1" applyAlignment="1">
      <alignment horizontal="center" vertical="top"/>
      <protection/>
    </xf>
    <xf numFmtId="2" fontId="2" fillId="0" borderId="4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1" fillId="53" borderId="70" xfId="0" applyFont="1" applyFill="1" applyBorder="1" applyAlignment="1">
      <alignment horizontal="center"/>
    </xf>
    <xf numFmtId="0" fontId="1" fillId="53" borderId="36" xfId="0" applyFont="1" applyFill="1" applyBorder="1" applyAlignment="1">
      <alignment horizontal="center" wrapText="1"/>
    </xf>
    <xf numFmtId="0" fontId="1" fillId="53" borderId="36" xfId="0" applyFont="1" applyFill="1" applyBorder="1" applyAlignment="1">
      <alignment horizontal="center"/>
    </xf>
    <xf numFmtId="0" fontId="1" fillId="53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" fontId="75" fillId="56" borderId="48" xfId="0" applyNumberFormat="1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>
      <alignment horizontal="center" vertical="center" wrapText="1"/>
    </xf>
    <xf numFmtId="0" fontId="77" fillId="7" borderId="4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76" fillId="7" borderId="25" xfId="0" applyFont="1" applyFill="1" applyBorder="1" applyAlignment="1">
      <alignment horizontal="center" vertical="center" wrapText="1"/>
    </xf>
    <xf numFmtId="0" fontId="76" fillId="7" borderId="51" xfId="0" applyFont="1" applyFill="1" applyBorder="1" applyAlignment="1">
      <alignment horizontal="center" vertical="center" wrapText="1"/>
    </xf>
    <xf numFmtId="0" fontId="77" fillId="7" borderId="25" xfId="0" applyFont="1" applyFill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5" fillId="50" borderId="100" xfId="0" applyFont="1" applyFill="1" applyBorder="1" applyAlignment="1">
      <alignment horizontal="center" vertical="center" wrapText="1"/>
    </xf>
    <xf numFmtId="0" fontId="2" fillId="0" borderId="0" xfId="91" applyFont="1" applyBorder="1" applyAlignment="1">
      <alignment horizontal="left" wrapText="1"/>
      <protection/>
    </xf>
    <xf numFmtId="182" fontId="103" fillId="60" borderId="32" xfId="91" applyNumberFormat="1" applyFont="1" applyFill="1" applyBorder="1" applyAlignment="1" applyProtection="1">
      <alignment vertical="top" wrapText="1"/>
      <protection locked="0"/>
    </xf>
    <xf numFmtId="0" fontId="75" fillId="7" borderId="77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29" xfId="91" applyFont="1" applyFill="1" applyBorder="1" applyAlignment="1">
      <alignment horizontal="center" vertical="top" wrapText="1"/>
      <protection/>
    </xf>
    <xf numFmtId="0" fontId="75" fillId="7" borderId="34" xfId="91" applyFont="1" applyFill="1" applyBorder="1" applyAlignment="1">
      <alignment horizontal="center" vertical="top" wrapText="1"/>
      <protection/>
    </xf>
    <xf numFmtId="0" fontId="76" fillId="7" borderId="49" xfId="91" applyFont="1" applyFill="1" applyBorder="1" applyAlignment="1">
      <alignment horizontal="center" vertical="center"/>
      <protection/>
    </xf>
    <xf numFmtId="0" fontId="75" fillId="7" borderId="45" xfId="91" applyFont="1" applyFill="1" applyBorder="1" applyAlignment="1">
      <alignment wrapText="1"/>
      <protection/>
    </xf>
    <xf numFmtId="0" fontId="75" fillId="7" borderId="49" xfId="91" applyFont="1" applyFill="1" applyBorder="1" applyAlignment="1">
      <alignment horizontal="center" vertical="center" wrapText="1"/>
      <protection/>
    </xf>
    <xf numFmtId="4" fontId="22" fillId="0" borderId="46" xfId="91" applyNumberFormat="1" applyFont="1" applyBorder="1" applyAlignment="1" applyProtection="1">
      <alignment horizontal="center" vertical="center"/>
      <protection locked="0"/>
    </xf>
    <xf numFmtId="4" fontId="22" fillId="0" borderId="48" xfId="91" applyNumberFormat="1" applyFont="1" applyBorder="1" applyAlignment="1" applyProtection="1">
      <alignment horizontal="center" vertical="center"/>
      <protection locked="0"/>
    </xf>
    <xf numFmtId="4" fontId="22" fillId="0" borderId="47" xfId="91" applyNumberFormat="1" applyFont="1" applyBorder="1" applyAlignment="1" applyProtection="1">
      <alignment horizontal="center" vertical="center"/>
      <protection locked="0"/>
    </xf>
    <xf numFmtId="4" fontId="22" fillId="50" borderId="46" xfId="91" applyNumberFormat="1" applyFont="1" applyFill="1" applyBorder="1" applyAlignment="1" applyProtection="1">
      <alignment horizontal="center" vertical="center"/>
      <protection locked="0"/>
    </xf>
    <xf numFmtId="4" fontId="22" fillId="0" borderId="58" xfId="91" applyNumberFormat="1" applyFont="1" applyBorder="1" applyAlignment="1" applyProtection="1">
      <alignment horizontal="center" vertical="center"/>
      <protection locked="0"/>
    </xf>
    <xf numFmtId="2" fontId="22" fillId="0" borderId="46" xfId="91" applyNumberFormat="1" applyFont="1" applyBorder="1" applyAlignment="1">
      <alignment horizontal="center" wrapText="1"/>
      <protection/>
    </xf>
    <xf numFmtId="2" fontId="22" fillId="0" borderId="47" xfId="91" applyNumberFormat="1" applyFont="1" applyBorder="1" applyAlignment="1">
      <alignment horizontal="center" wrapText="1"/>
      <protection/>
    </xf>
    <xf numFmtId="2" fontId="22" fillId="0" borderId="48" xfId="91" applyNumberFormat="1" applyFont="1" applyBorder="1" applyAlignment="1">
      <alignment horizontal="center" wrapText="1"/>
      <protection/>
    </xf>
    <xf numFmtId="0" fontId="0" fillId="7" borderId="54" xfId="91" applyFont="1" applyFill="1" applyBorder="1" applyAlignment="1">
      <alignment horizontal="center"/>
      <protection/>
    </xf>
    <xf numFmtId="0" fontId="76" fillId="7" borderId="53" xfId="91" applyFont="1" applyFill="1" applyBorder="1" applyAlignment="1">
      <alignment wrapText="1"/>
      <protection/>
    </xf>
    <xf numFmtId="0" fontId="76" fillId="7" borderId="54" xfId="91" applyFont="1" applyFill="1" applyBorder="1" applyAlignment="1">
      <alignment horizontal="center" wrapText="1"/>
      <protection/>
    </xf>
    <xf numFmtId="4" fontId="0" fillId="0" borderId="25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4" fontId="0" fillId="0" borderId="26" xfId="91" applyNumberFormat="1" applyBorder="1" applyAlignment="1" applyProtection="1">
      <alignment horizontal="center" vertical="center"/>
      <protection locked="0"/>
    </xf>
    <xf numFmtId="4" fontId="0" fillId="50" borderId="25" xfId="91" applyNumberFormat="1" applyFill="1" applyBorder="1" applyAlignment="1">
      <alignment horizontal="center" vertical="center"/>
      <protection/>
    </xf>
    <xf numFmtId="4" fontId="0" fillId="0" borderId="50" xfId="91" applyNumberFormat="1" applyBorder="1" applyAlignment="1" applyProtection="1">
      <alignment horizontal="center" vertical="center"/>
      <protection locked="0"/>
    </xf>
    <xf numFmtId="2" fontId="0" fillId="0" borderId="25" xfId="91" applyNumberFormat="1" applyBorder="1" applyAlignment="1">
      <alignment horizontal="center" wrapText="1"/>
      <protection/>
    </xf>
    <xf numFmtId="2" fontId="0" fillId="0" borderId="26" xfId="91" applyNumberFormat="1" applyBorder="1" applyAlignment="1">
      <alignment horizontal="center" wrapText="1"/>
      <protection/>
    </xf>
    <xf numFmtId="2" fontId="0" fillId="0" borderId="51" xfId="91" applyNumberFormat="1" applyBorder="1" applyAlignment="1">
      <alignment horizontal="center" wrapText="1"/>
      <protection/>
    </xf>
    <xf numFmtId="4" fontId="0" fillId="0" borderId="26" xfId="91" applyNumberFormat="1" applyBorder="1" applyAlignment="1">
      <alignment horizontal="center" vertical="center"/>
      <protection/>
    </xf>
    <xf numFmtId="4" fontId="0" fillId="0" borderId="51" xfId="91" applyNumberFormat="1" applyBorder="1" applyAlignment="1">
      <alignment horizontal="center" vertical="center"/>
      <protection/>
    </xf>
    <xf numFmtId="4" fontId="0" fillId="0" borderId="25" xfId="91" applyNumberFormat="1" applyBorder="1" applyAlignment="1">
      <alignment horizontal="center" vertical="center"/>
      <protection/>
    </xf>
    <xf numFmtId="4" fontId="0" fillId="0" borderId="50" xfId="91" applyNumberFormat="1" applyBorder="1" applyAlignment="1">
      <alignment horizontal="center" vertical="center"/>
      <protection/>
    </xf>
    <xf numFmtId="0" fontId="22" fillId="7" borderId="54" xfId="9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 wrapText="1"/>
      <protection/>
    </xf>
    <xf numFmtId="0" fontId="75" fillId="7" borderId="54" xfId="91" applyFont="1" applyFill="1" applyBorder="1" applyAlignment="1">
      <alignment horizontal="center" vertical="center" wrapText="1"/>
      <protection/>
    </xf>
    <xf numFmtId="4" fontId="22" fillId="0" borderId="25" xfId="91" applyNumberFormat="1" applyFont="1" applyBorder="1" applyAlignment="1">
      <alignment horizontal="center" vertical="center"/>
      <protection/>
    </xf>
    <xf numFmtId="4" fontId="22" fillId="0" borderId="51" xfId="91" applyNumberFormat="1" applyFont="1" applyBorder="1" applyAlignment="1">
      <alignment horizontal="center" vertical="center"/>
      <protection/>
    </xf>
    <xf numFmtId="4" fontId="22" fillId="0" borderId="26" xfId="91" applyNumberFormat="1" applyFont="1" applyBorder="1" applyAlignment="1">
      <alignment horizontal="center" vertical="center"/>
      <protection/>
    </xf>
    <xf numFmtId="4" fontId="22" fillId="50" borderId="25" xfId="91" applyNumberFormat="1" applyFont="1" applyFill="1" applyBorder="1" applyAlignment="1">
      <alignment horizontal="center" vertical="center"/>
      <protection/>
    </xf>
    <xf numFmtId="4" fontId="22" fillId="0" borderId="50" xfId="91" applyNumberFormat="1" applyFont="1" applyBorder="1" applyAlignment="1">
      <alignment horizontal="center" vertical="center"/>
      <protection/>
    </xf>
    <xf numFmtId="0" fontId="76" fillId="7" borderId="54" xfId="91" applyFont="1" applyFill="1" applyBorder="1" applyAlignment="1">
      <alignment horizontal="center" vertical="center" wrapText="1"/>
      <protection/>
    </xf>
    <xf numFmtId="0" fontId="77" fillId="7" borderId="76" xfId="91" applyFont="1" applyFill="1" applyBorder="1" applyAlignment="1">
      <alignment horizontal="center" wrapText="1"/>
      <protection/>
    </xf>
    <xf numFmtId="0" fontId="77" fillId="7" borderId="74" xfId="91" applyFont="1" applyFill="1" applyBorder="1" applyAlignment="1">
      <alignment wrapText="1"/>
      <protection/>
    </xf>
    <xf numFmtId="4" fontId="122" fillId="0" borderId="25" xfId="91" applyNumberFormat="1" applyFont="1" applyBorder="1" applyAlignment="1">
      <alignment horizontal="center" vertical="center"/>
      <protection/>
    </xf>
    <xf numFmtId="4" fontId="122" fillId="0" borderId="51" xfId="91" applyNumberFormat="1" applyFont="1" applyBorder="1" applyAlignment="1">
      <alignment horizontal="center" vertical="center"/>
      <protection/>
    </xf>
    <xf numFmtId="4" fontId="122" fillId="0" borderId="26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vertical="center"/>
      <protection/>
    </xf>
    <xf numFmtId="4" fontId="122" fillId="0" borderId="68" xfId="91" applyNumberFormat="1" applyFont="1" applyBorder="1" applyAlignment="1">
      <alignment vertical="center"/>
      <protection/>
    </xf>
    <xf numFmtId="4" fontId="122" fillId="0" borderId="59" xfId="91" applyNumberFormat="1" applyFont="1" applyBorder="1" applyAlignment="1">
      <alignment vertical="center"/>
      <protection/>
    </xf>
    <xf numFmtId="4" fontId="122" fillId="0" borderId="60" xfId="91" applyNumberFormat="1" applyFont="1" applyBorder="1" applyAlignment="1">
      <alignment horizontal="center" vertical="center"/>
      <protection/>
    </xf>
    <xf numFmtId="2" fontId="122" fillId="0" borderId="26" xfId="91" applyNumberFormat="1" applyFont="1" applyBorder="1" applyAlignment="1">
      <alignment horizontal="center" wrapText="1"/>
      <protection/>
    </xf>
    <xf numFmtId="2" fontId="122" fillId="0" borderId="51" xfId="91" applyNumberFormat="1" applyFont="1" applyBorder="1" applyAlignment="1">
      <alignment horizontal="center" wrapText="1"/>
      <protection/>
    </xf>
    <xf numFmtId="2" fontId="23" fillId="0" borderId="25" xfId="91" applyNumberFormat="1" applyFont="1" applyBorder="1" applyAlignment="1">
      <alignment horizontal="center" wrapText="1"/>
      <protection/>
    </xf>
    <xf numFmtId="2" fontId="23" fillId="0" borderId="26" xfId="91" applyNumberFormat="1" applyFont="1" applyBorder="1" applyAlignment="1">
      <alignment horizontal="center" wrapText="1"/>
      <protection/>
    </xf>
    <xf numFmtId="2" fontId="23" fillId="0" borderId="51" xfId="91" applyNumberFormat="1" applyFont="1" applyBorder="1" applyAlignment="1">
      <alignment horizontal="center" wrapText="1"/>
      <protection/>
    </xf>
    <xf numFmtId="0" fontId="75" fillId="7" borderId="50" xfId="91" applyFont="1" applyFill="1" applyBorder="1" applyAlignment="1">
      <alignment horizontal="center" wrapText="1"/>
      <protection/>
    </xf>
    <xf numFmtId="0" fontId="75" fillId="7" borderId="54" xfId="91" applyFont="1" applyFill="1" applyBorder="1" applyAlignment="1">
      <alignment horizontal="center" wrapText="1"/>
      <protection/>
    </xf>
    <xf numFmtId="0" fontId="22" fillId="0" borderId="25" xfId="91" applyFont="1" applyBorder="1">
      <alignment/>
      <protection/>
    </xf>
    <xf numFmtId="0" fontId="22" fillId="0" borderId="51" xfId="91" applyFont="1" applyBorder="1">
      <alignment/>
      <protection/>
    </xf>
    <xf numFmtId="0" fontId="22" fillId="0" borderId="26" xfId="91" applyFont="1" applyBorder="1">
      <alignment/>
      <protection/>
    </xf>
    <xf numFmtId="0" fontId="0" fillId="0" borderId="51" xfId="91" applyBorder="1">
      <alignment/>
      <protection/>
    </xf>
    <xf numFmtId="0" fontId="0" fillId="0" borderId="25" xfId="91" applyBorder="1">
      <alignment/>
      <protection/>
    </xf>
    <xf numFmtId="0" fontId="0" fillId="0" borderId="50" xfId="91" applyBorder="1">
      <alignment/>
      <protection/>
    </xf>
    <xf numFmtId="2" fontId="22" fillId="0" borderId="25" xfId="91" applyNumberFormat="1" applyFont="1" applyBorder="1" applyAlignment="1">
      <alignment horizontal="center" wrapText="1"/>
      <protection/>
    </xf>
    <xf numFmtId="0" fontId="75" fillId="7" borderId="56" xfId="91" applyFont="1" applyFill="1" applyBorder="1" applyAlignment="1">
      <alignment wrapText="1"/>
      <protection/>
    </xf>
    <xf numFmtId="0" fontId="75" fillId="7" borderId="41" xfId="91" applyFont="1" applyFill="1" applyBorder="1" applyAlignment="1">
      <alignment horizontal="center" wrapText="1"/>
      <protection/>
    </xf>
    <xf numFmtId="0" fontId="22" fillId="0" borderId="28" xfId="91" applyFont="1" applyBorder="1">
      <alignment/>
      <protection/>
    </xf>
    <xf numFmtId="0" fontId="22" fillId="0" borderId="42" xfId="91" applyFont="1" applyBorder="1">
      <alignment/>
      <protection/>
    </xf>
    <xf numFmtId="0" fontId="22" fillId="0" borderId="29" xfId="91" applyFont="1" applyBorder="1">
      <alignment/>
      <protection/>
    </xf>
    <xf numFmtId="0" fontId="0" fillId="0" borderId="29" xfId="91" applyBorder="1">
      <alignment/>
      <protection/>
    </xf>
    <xf numFmtId="0" fontId="0" fillId="0" borderId="42" xfId="91" applyBorder="1">
      <alignment/>
      <protection/>
    </xf>
    <xf numFmtId="0" fontId="0" fillId="0" borderId="28" xfId="91" applyBorder="1">
      <alignment/>
      <protection/>
    </xf>
    <xf numFmtId="0" fontId="0" fillId="0" borderId="57" xfId="91" applyBorder="1">
      <alignment/>
      <protection/>
    </xf>
    <xf numFmtId="2" fontId="22" fillId="0" borderId="28" xfId="91" applyNumberFormat="1" applyFont="1" applyBorder="1" applyAlignment="1">
      <alignment horizontal="center" wrapText="1"/>
      <protection/>
    </xf>
    <xf numFmtId="2" fontId="0" fillId="0" borderId="29" xfId="91" applyNumberFormat="1" applyBorder="1" applyAlignment="1">
      <alignment horizontal="center" wrapText="1"/>
      <protection/>
    </xf>
    <xf numFmtId="2" fontId="0" fillId="0" borderId="42" xfId="91" applyNumberFormat="1" applyBorder="1" applyAlignment="1">
      <alignment horizontal="center" wrapText="1"/>
      <protection/>
    </xf>
    <xf numFmtId="2" fontId="0" fillId="0" borderId="28" xfId="91" applyNumberFormat="1" applyBorder="1" applyAlignment="1">
      <alignment horizontal="center" wrapText="1"/>
      <protection/>
    </xf>
    <xf numFmtId="0" fontId="3" fillId="0" borderId="0" xfId="91" applyFont="1" applyBorder="1" applyAlignment="1">
      <alignment/>
      <protection/>
    </xf>
    <xf numFmtId="0" fontId="1" fillId="0" borderId="0" xfId="91" applyFont="1" applyAlignment="1">
      <alignment horizontal="center"/>
      <protection/>
    </xf>
    <xf numFmtId="0" fontId="1" fillId="0" borderId="0" xfId="91" applyFont="1" applyBorder="1" applyAlignment="1">
      <alignment horizontal="center"/>
      <protection/>
    </xf>
    <xf numFmtId="0" fontId="99" fillId="0" borderId="0" xfId="91" applyFont="1" applyBorder="1" applyAlignment="1" applyProtection="1">
      <alignment horizontal="justify" vertical="top" wrapText="1"/>
      <protection locked="0"/>
    </xf>
    <xf numFmtId="0" fontId="1" fillId="0" borderId="0" xfId="91" applyFont="1" applyAlignment="1" applyProtection="1">
      <alignment horizontal="center"/>
      <protection locked="0"/>
    </xf>
    <xf numFmtId="0" fontId="99" fillId="0" borderId="0" xfId="91" applyFont="1" applyBorder="1" applyAlignment="1" applyProtection="1">
      <alignment vertical="top" wrapText="1"/>
      <protection locked="0"/>
    </xf>
    <xf numFmtId="0" fontId="0" fillId="0" borderId="0" xfId="91" applyProtection="1">
      <alignment/>
      <protection locked="0"/>
    </xf>
    <xf numFmtId="0" fontId="1" fillId="0" borderId="0" xfId="91" applyFont="1" applyAlignment="1" applyProtection="1">
      <alignment horizontal="left" wrapText="1"/>
      <protection locked="0"/>
    </xf>
    <xf numFmtId="0" fontId="1" fillId="0" borderId="44" xfId="91" applyFont="1" applyBorder="1" applyProtection="1">
      <alignment/>
      <protection locked="0"/>
    </xf>
    <xf numFmtId="0" fontId="1" fillId="0" borderId="0" xfId="91" applyFont="1" applyProtection="1">
      <alignment/>
      <protection locked="0"/>
    </xf>
    <xf numFmtId="0" fontId="1" fillId="0" borderId="44" xfId="91" applyFont="1" applyBorder="1" applyAlignment="1" applyProtection="1">
      <alignment/>
      <protection locked="0"/>
    </xf>
    <xf numFmtId="0" fontId="1" fillId="0" borderId="0" xfId="91" applyFont="1" applyBorder="1" applyAlignment="1" applyProtection="1">
      <alignment/>
      <protection locked="0"/>
    </xf>
    <xf numFmtId="0" fontId="1" fillId="0" borderId="0" xfId="91" applyFont="1" applyAlignment="1">
      <alignment wrapText="1"/>
      <protection/>
    </xf>
    <xf numFmtId="0" fontId="1" fillId="0" borderId="0" xfId="91" applyFont="1">
      <alignment/>
      <protection/>
    </xf>
    <xf numFmtId="0" fontId="75" fillId="0" borderId="0" xfId="91" applyFont="1" applyFill="1" applyBorder="1" applyAlignment="1">
      <alignment horizontal="center" wrapText="1"/>
      <protection/>
    </xf>
    <xf numFmtId="0" fontId="75" fillId="0" borderId="0" xfId="91" applyFont="1" applyFill="1" applyBorder="1" applyAlignment="1">
      <alignment wrapText="1"/>
      <protection/>
    </xf>
    <xf numFmtId="0" fontId="22" fillId="0" borderId="0" xfId="91" applyFont="1" applyFill="1" applyBorder="1">
      <alignment/>
      <protection/>
    </xf>
    <xf numFmtId="0" fontId="22" fillId="0" borderId="0" xfId="91" applyFont="1" applyFill="1" applyBorder="1" applyAlignment="1">
      <alignment horizontal="center"/>
      <protection/>
    </xf>
    <xf numFmtId="0" fontId="0" fillId="0" borderId="0" xfId="91" applyFill="1" applyBorder="1">
      <alignment/>
      <protection/>
    </xf>
    <xf numFmtId="2" fontId="22" fillId="0" borderId="0" xfId="91" applyNumberFormat="1" applyFont="1" applyFill="1" applyBorder="1" applyAlignment="1">
      <alignment horizontal="center" wrapText="1"/>
      <protection/>
    </xf>
    <xf numFmtId="2" fontId="0" fillId="0" borderId="0" xfId="91" applyNumberFormat="1" applyFill="1" applyBorder="1" applyAlignment="1">
      <alignment horizontal="center" wrapText="1"/>
      <protection/>
    </xf>
    <xf numFmtId="0" fontId="0" fillId="0" borderId="0" xfId="91" applyFill="1">
      <alignment/>
      <protection/>
    </xf>
    <xf numFmtId="0" fontId="75" fillId="50" borderId="35" xfId="91" applyFont="1" applyFill="1" applyBorder="1" applyAlignment="1">
      <alignment horizontal="center" vertical="top" wrapText="1"/>
      <protection/>
    </xf>
    <xf numFmtId="0" fontId="75" fillId="50" borderId="31" xfId="91" applyFont="1" applyFill="1" applyBorder="1" applyAlignment="1">
      <alignment horizontal="center" vertical="top" wrapText="1"/>
      <protection/>
    </xf>
    <xf numFmtId="0" fontId="75" fillId="7" borderId="25" xfId="91" applyFont="1" applyFill="1" applyBorder="1" applyAlignment="1">
      <alignment horizontal="center" wrapText="1"/>
      <protection/>
    </xf>
    <xf numFmtId="0" fontId="75" fillId="7" borderId="51" xfId="91" applyFont="1" applyFill="1" applyBorder="1" applyAlignment="1">
      <alignment wrapText="1"/>
      <protection/>
    </xf>
    <xf numFmtId="0" fontId="75" fillId="7" borderId="28" xfId="91" applyFont="1" applyFill="1" applyBorder="1" applyAlignment="1">
      <alignment horizontal="center" wrapText="1"/>
      <protection/>
    </xf>
    <xf numFmtId="0" fontId="75" fillId="7" borderId="42" xfId="91" applyFont="1" applyFill="1" applyBorder="1" applyAlignment="1">
      <alignment wrapText="1"/>
      <protection/>
    </xf>
    <xf numFmtId="0" fontId="75" fillId="7" borderId="52" xfId="91" applyFont="1" applyFill="1" applyBorder="1" applyAlignment="1">
      <alignment horizontal="center" wrapText="1"/>
      <protection/>
    </xf>
    <xf numFmtId="2" fontId="22" fillId="0" borderId="23" xfId="91" applyNumberFormat="1" applyFont="1" applyBorder="1" applyAlignment="1">
      <alignment horizontal="center"/>
      <protection/>
    </xf>
    <xf numFmtId="2" fontId="22" fillId="0" borderId="73" xfId="91" applyNumberFormat="1" applyFont="1" applyBorder="1" applyAlignment="1">
      <alignment horizontal="center"/>
      <protection/>
    </xf>
    <xf numFmtId="2" fontId="22" fillId="0" borderId="26" xfId="91" applyNumberFormat="1" applyFont="1" applyBorder="1" applyAlignment="1">
      <alignment horizontal="center"/>
      <protection/>
    </xf>
    <xf numFmtId="2" fontId="22" fillId="0" borderId="51" xfId="91" applyNumberFormat="1" applyFont="1" applyBorder="1" applyAlignment="1">
      <alignment horizontal="center"/>
      <protection/>
    </xf>
    <xf numFmtId="2" fontId="22" fillId="0" borderId="29" xfId="91" applyNumberFormat="1" applyFont="1" applyBorder="1" applyAlignment="1">
      <alignment horizontal="center"/>
      <protection/>
    </xf>
    <xf numFmtId="2" fontId="22" fillId="0" borderId="42" xfId="91" applyNumberFormat="1" applyFont="1" applyBorder="1" applyAlignment="1">
      <alignment horizontal="center"/>
      <protection/>
    </xf>
    <xf numFmtId="2" fontId="22" fillId="0" borderId="22" xfId="91" applyNumberFormat="1" applyFont="1" applyBorder="1" applyAlignment="1">
      <alignment horizontal="center"/>
      <protection/>
    </xf>
    <xf numFmtId="2" fontId="22" fillId="0" borderId="25" xfId="91" applyNumberFormat="1" applyFont="1" applyBorder="1" applyAlignment="1">
      <alignment horizontal="center"/>
      <protection/>
    </xf>
    <xf numFmtId="2" fontId="0" fillId="0" borderId="26" xfId="91" applyNumberFormat="1" applyBorder="1" applyAlignment="1">
      <alignment horizontal="center"/>
      <protection/>
    </xf>
    <xf numFmtId="2" fontId="0" fillId="0" borderId="51" xfId="91" applyNumberFormat="1" applyBorder="1" applyAlignment="1">
      <alignment horizontal="center"/>
      <protection/>
    </xf>
    <xf numFmtId="2" fontId="22" fillId="0" borderId="28" xfId="91" applyNumberFormat="1" applyFont="1" applyBorder="1" applyAlignment="1">
      <alignment horizontal="center"/>
      <protection/>
    </xf>
    <xf numFmtId="2" fontId="0" fillId="0" borderId="29" xfId="91" applyNumberFormat="1" applyBorder="1" applyAlignment="1">
      <alignment horizontal="center"/>
      <protection/>
    </xf>
    <xf numFmtId="2" fontId="0" fillId="0" borderId="42" xfId="91" applyNumberFormat="1" applyBorder="1" applyAlignment="1">
      <alignment horizontal="center"/>
      <protection/>
    </xf>
    <xf numFmtId="0" fontId="76" fillId="7" borderId="25" xfId="91" applyFont="1" applyFill="1" applyBorder="1" applyAlignment="1">
      <alignment horizontal="center" wrapText="1"/>
      <protection/>
    </xf>
    <xf numFmtId="0" fontId="76" fillId="7" borderId="51" xfId="91" applyFont="1" applyFill="1" applyBorder="1" applyAlignment="1">
      <alignment wrapText="1"/>
      <protection/>
    </xf>
    <xf numFmtId="0" fontId="76" fillId="7" borderId="52" xfId="91" applyFont="1" applyFill="1" applyBorder="1" applyAlignment="1">
      <alignment horizontal="center" wrapText="1"/>
      <protection/>
    </xf>
    <xf numFmtId="2" fontId="0" fillId="0" borderId="25" xfId="91" applyNumberFormat="1" applyFont="1" applyBorder="1" applyAlignment="1">
      <alignment horizontal="center"/>
      <protection/>
    </xf>
    <xf numFmtId="2" fontId="0" fillId="0" borderId="26" xfId="91" applyNumberFormat="1" applyFont="1" applyBorder="1" applyAlignment="1">
      <alignment horizontal="center"/>
      <protection/>
    </xf>
    <xf numFmtId="2" fontId="0" fillId="0" borderId="51" xfId="91" applyNumberFormat="1" applyFont="1" applyBorder="1" applyAlignment="1">
      <alignment horizontal="center"/>
      <protection/>
    </xf>
    <xf numFmtId="0" fontId="0" fillId="0" borderId="0" xfId="91" applyFont="1">
      <alignment/>
      <protection/>
    </xf>
    <xf numFmtId="0" fontId="77" fillId="7" borderId="25" xfId="91" applyFont="1" applyFill="1" applyBorder="1" applyAlignment="1">
      <alignment horizontal="center" wrapText="1"/>
      <protection/>
    </xf>
    <xf numFmtId="0" fontId="77" fillId="7" borderId="51" xfId="91" applyFont="1" applyFill="1" applyBorder="1" applyAlignment="1">
      <alignment wrapText="1"/>
      <protection/>
    </xf>
    <xf numFmtId="0" fontId="77" fillId="7" borderId="52" xfId="91" applyFont="1" applyFill="1" applyBorder="1" applyAlignment="1">
      <alignment horizontal="center" wrapText="1"/>
      <protection/>
    </xf>
    <xf numFmtId="2" fontId="122" fillId="0" borderId="26" xfId="91" applyNumberFormat="1" applyFont="1" applyBorder="1" applyAlignment="1">
      <alignment horizontal="center"/>
      <protection/>
    </xf>
    <xf numFmtId="2" fontId="122" fillId="0" borderId="51" xfId="91" applyNumberFormat="1" applyFont="1" applyBorder="1" applyAlignment="1">
      <alignment horizontal="center"/>
      <protection/>
    </xf>
    <xf numFmtId="2" fontId="23" fillId="0" borderId="26" xfId="91" applyNumberFormat="1" applyFont="1" applyBorder="1" applyAlignment="1">
      <alignment horizontal="center"/>
      <protection/>
    </xf>
    <xf numFmtId="2" fontId="23" fillId="0" borderId="51" xfId="91" applyNumberFormat="1" applyFont="1" applyBorder="1" applyAlignment="1">
      <alignment horizontal="center"/>
      <protection/>
    </xf>
    <xf numFmtId="0" fontId="75" fillId="7" borderId="53" xfId="91" applyFont="1" applyFill="1" applyBorder="1" applyAlignment="1">
      <alignment horizontal="center" wrapText="1"/>
      <protection/>
    </xf>
    <xf numFmtId="0" fontId="76" fillId="7" borderId="53" xfId="91" applyFont="1" applyFill="1" applyBorder="1" applyAlignment="1">
      <alignment horizontal="center" wrapText="1"/>
      <protection/>
    </xf>
    <xf numFmtId="0" fontId="77" fillId="7" borderId="53" xfId="91" applyFont="1" applyFill="1" applyBorder="1" applyAlignment="1">
      <alignment horizontal="center" wrapText="1"/>
      <protection/>
    </xf>
    <xf numFmtId="0" fontId="75" fillId="7" borderId="56" xfId="91" applyFont="1" applyFill="1" applyBorder="1" applyAlignment="1">
      <alignment horizontal="center" wrapText="1"/>
      <protection/>
    </xf>
    <xf numFmtId="0" fontId="75" fillId="7" borderId="26" xfId="91" applyFont="1" applyFill="1" applyBorder="1" applyAlignment="1">
      <alignment horizontal="center" vertical="center" wrapText="1"/>
      <protection/>
    </xf>
    <xf numFmtId="0" fontId="75" fillId="7" borderId="51" xfId="91" applyFont="1" applyFill="1" applyBorder="1" applyAlignment="1">
      <alignment horizontal="center" vertical="center" wrapText="1"/>
      <protection/>
    </xf>
    <xf numFmtId="0" fontId="75" fillId="50" borderId="78" xfId="91" applyFont="1" applyFill="1" applyBorder="1" applyAlignment="1">
      <alignment horizontal="center" vertical="center" wrapText="1"/>
      <protection/>
    </xf>
    <xf numFmtId="0" fontId="75" fillId="50" borderId="79" xfId="91" applyFont="1" applyFill="1" applyBorder="1" applyAlignment="1">
      <alignment horizontal="center" vertical="center" wrapText="1"/>
      <protection/>
    </xf>
    <xf numFmtId="0" fontId="75" fillId="50" borderId="88" xfId="91" applyFont="1" applyFill="1" applyBorder="1" applyAlignment="1">
      <alignment horizontal="center" vertical="center" wrapText="1"/>
      <protection/>
    </xf>
    <xf numFmtId="0" fontId="1" fillId="0" borderId="0" xfId="91" applyFont="1" applyAlignment="1">
      <alignment horizontal="center" wrapText="1"/>
      <protection/>
    </xf>
    <xf numFmtId="0" fontId="75" fillId="7" borderId="61" xfId="91" applyFont="1" applyFill="1" applyBorder="1" applyAlignment="1">
      <alignment horizontal="center"/>
      <protection/>
    </xf>
    <xf numFmtId="0" fontId="75" fillId="7" borderId="71" xfId="91" applyFont="1" applyFill="1" applyBorder="1" applyAlignment="1">
      <alignment/>
      <protection/>
    </xf>
    <xf numFmtId="0" fontId="75" fillId="7" borderId="72" xfId="91" applyFont="1" applyFill="1" applyBorder="1" applyAlignment="1">
      <alignment horizontal="center"/>
      <protection/>
    </xf>
    <xf numFmtId="4" fontId="75" fillId="7" borderId="25" xfId="91" applyNumberFormat="1" applyFont="1" applyFill="1" applyBorder="1" applyAlignment="1" applyProtection="1">
      <alignment horizontal="center"/>
      <protection locked="0"/>
    </xf>
    <xf numFmtId="4" fontId="75" fillId="7" borderId="26" xfId="91" applyNumberFormat="1" applyFont="1" applyFill="1" applyBorder="1" applyAlignment="1" applyProtection="1">
      <alignment horizontal="center"/>
      <protection locked="0"/>
    </xf>
    <xf numFmtId="4" fontId="75" fillId="7" borderId="51" xfId="91" applyNumberFormat="1" applyFont="1" applyFill="1" applyBorder="1" applyAlignment="1" applyProtection="1">
      <alignment horizontal="center"/>
      <protection locked="0"/>
    </xf>
    <xf numFmtId="4" fontId="75" fillId="7" borderId="102" xfId="91" applyNumberFormat="1" applyFont="1" applyFill="1" applyBorder="1" applyAlignment="1" applyProtection="1">
      <alignment horizontal="center"/>
      <protection locked="0"/>
    </xf>
    <xf numFmtId="4" fontId="75" fillId="50" borderId="62" xfId="91" applyNumberFormat="1" applyFont="1" applyFill="1" applyBorder="1" applyAlignment="1" applyProtection="1">
      <alignment horizontal="center"/>
      <protection locked="0"/>
    </xf>
    <xf numFmtId="4" fontId="75" fillId="50" borderId="23" xfId="91" applyNumberFormat="1" applyFont="1" applyFill="1" applyBorder="1" applyAlignment="1" applyProtection="1">
      <alignment horizontal="center"/>
      <protection locked="0"/>
    </xf>
    <xf numFmtId="4" fontId="75" fillId="50" borderId="73" xfId="91" applyNumberFormat="1" applyFont="1" applyFill="1" applyBorder="1" applyAlignment="1" applyProtection="1">
      <alignment horizontal="center"/>
      <protection locked="0"/>
    </xf>
    <xf numFmtId="0" fontId="2" fillId="0" borderId="0" xfId="91" applyFont="1" applyAlignment="1">
      <alignment horizontal="center"/>
      <protection/>
    </xf>
    <xf numFmtId="0" fontId="102" fillId="7" borderId="54" xfId="91" applyNumberFormat="1" applyFont="1" applyFill="1" applyBorder="1" applyAlignment="1">
      <alignment horizontal="center"/>
      <protection/>
    </xf>
    <xf numFmtId="0" fontId="108" fillId="7" borderId="53" xfId="91" applyFont="1" applyFill="1" applyBorder="1" applyAlignment="1">
      <alignment/>
      <protection/>
    </xf>
    <xf numFmtId="0" fontId="108" fillId="7" borderId="52" xfId="91" applyFont="1" applyFill="1" applyBorder="1" applyAlignment="1">
      <alignment horizontal="center"/>
      <protection/>
    </xf>
    <xf numFmtId="4" fontId="108" fillId="7" borderId="25" xfId="91" applyNumberFormat="1" applyFont="1" applyFill="1" applyBorder="1" applyAlignment="1" applyProtection="1">
      <alignment horizontal="center"/>
      <protection locked="0"/>
    </xf>
    <xf numFmtId="4" fontId="108" fillId="7" borderId="26" xfId="91" applyNumberFormat="1" applyFont="1" applyFill="1" applyBorder="1" applyAlignment="1" applyProtection="1">
      <alignment horizontal="center"/>
      <protection locked="0"/>
    </xf>
    <xf numFmtId="4" fontId="108" fillId="7" borderId="51" xfId="91" applyNumberFormat="1" applyFont="1" applyFill="1" applyBorder="1" applyAlignment="1" applyProtection="1">
      <alignment horizontal="center"/>
      <protection locked="0"/>
    </xf>
    <xf numFmtId="4" fontId="108" fillId="7" borderId="99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 locked="0"/>
    </xf>
    <xf numFmtId="4" fontId="102" fillId="53" borderId="26" xfId="91" applyNumberFormat="1" applyFont="1" applyFill="1" applyBorder="1" applyAlignment="1" applyProtection="1">
      <alignment horizontal="center"/>
      <protection locked="0"/>
    </xf>
    <xf numFmtId="4" fontId="102" fillId="53" borderId="51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/>
    </xf>
    <xf numFmtId="4" fontId="102" fillId="53" borderId="26" xfId="91" applyNumberFormat="1" applyFont="1" applyFill="1" applyBorder="1" applyAlignment="1" applyProtection="1">
      <alignment horizontal="center"/>
      <protection/>
    </xf>
    <xf numFmtId="0" fontId="56" fillId="0" borderId="0" xfId="91" applyFont="1" applyAlignment="1">
      <alignment horizontal="center"/>
      <protection/>
    </xf>
    <xf numFmtId="0" fontId="75" fillId="7" borderId="54" xfId="91" applyNumberFormat="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/>
      <protection/>
    </xf>
    <xf numFmtId="0" fontId="75" fillId="7" borderId="52" xfId="91" applyFont="1" applyFill="1" applyBorder="1" applyAlignment="1">
      <alignment horizontal="center"/>
      <protection/>
    </xf>
    <xf numFmtId="4" fontId="75" fillId="7" borderId="99" xfId="91" applyNumberFormat="1" applyFont="1" applyFill="1" applyBorder="1" applyAlignment="1" applyProtection="1">
      <alignment horizontal="center"/>
      <protection locked="0"/>
    </xf>
    <xf numFmtId="4" fontId="75" fillId="50" borderId="64" xfId="91" applyNumberFormat="1" applyFont="1" applyFill="1" applyBorder="1" applyAlignment="1" applyProtection="1">
      <alignment horizontal="center"/>
      <protection locked="0"/>
    </xf>
    <xf numFmtId="4" fontId="75" fillId="50" borderId="26" xfId="91" applyNumberFormat="1" applyFont="1" applyFill="1" applyBorder="1" applyAlignment="1" applyProtection="1">
      <alignment horizontal="center"/>
      <protection locked="0"/>
    </xf>
    <xf numFmtId="4" fontId="75" fillId="50" borderId="51" xfId="91" applyNumberFormat="1" applyFont="1" applyFill="1" applyBorder="1" applyAlignment="1" applyProtection="1">
      <alignment horizontal="center"/>
      <protection locked="0"/>
    </xf>
    <xf numFmtId="0" fontId="76" fillId="7" borderId="54" xfId="91" applyNumberFormat="1" applyFont="1" applyFill="1" applyBorder="1" applyAlignment="1">
      <alignment horizontal="center"/>
      <protection/>
    </xf>
    <xf numFmtId="0" fontId="76" fillId="7" borderId="52" xfId="91" applyFont="1" applyFill="1" applyBorder="1" applyAlignment="1">
      <alignment horizontal="center"/>
      <protection/>
    </xf>
    <xf numFmtId="4" fontId="76" fillId="7" borderId="25" xfId="91" applyNumberFormat="1" applyFont="1" applyFill="1" applyBorder="1" applyAlignment="1" applyProtection="1">
      <alignment horizontal="center"/>
      <protection locked="0"/>
    </xf>
    <xf numFmtId="4" fontId="76" fillId="7" borderId="26" xfId="91" applyNumberFormat="1" applyFont="1" applyFill="1" applyBorder="1" applyAlignment="1" applyProtection="1">
      <alignment horizontal="center"/>
      <protection locked="0"/>
    </xf>
    <xf numFmtId="4" fontId="76" fillId="7" borderId="51" xfId="91" applyNumberFormat="1" applyFont="1" applyFill="1" applyBorder="1" applyAlignment="1" applyProtection="1">
      <alignment horizontal="center"/>
      <protection locked="0"/>
    </xf>
    <xf numFmtId="4" fontId="76" fillId="7" borderId="99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 locked="0"/>
    </xf>
    <xf numFmtId="4" fontId="76" fillId="53" borderId="51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/>
    </xf>
    <xf numFmtId="0" fontId="87" fillId="0" borderId="0" xfId="91" applyFont="1" applyBorder="1" applyAlignment="1">
      <alignment horizontal="center" wrapText="1"/>
      <protection/>
    </xf>
    <xf numFmtId="0" fontId="1" fillId="0" borderId="0" xfId="91" applyFont="1" applyBorder="1" applyProtection="1">
      <alignment/>
      <protection locked="0"/>
    </xf>
    <xf numFmtId="4" fontId="102" fillId="53" borderId="50" xfId="91" applyNumberFormat="1" applyFont="1" applyFill="1" applyBorder="1" applyAlignment="1" applyProtection="1">
      <alignment horizontal="center"/>
      <protection/>
    </xf>
    <xf numFmtId="4" fontId="76" fillId="53" borderId="50" xfId="91" applyNumberFormat="1" applyFont="1" applyFill="1" applyBorder="1" applyAlignment="1" applyProtection="1">
      <alignment horizontal="center"/>
      <protection/>
    </xf>
    <xf numFmtId="0" fontId="75" fillId="50" borderId="59" xfId="91" applyFont="1" applyFill="1" applyBorder="1" applyAlignment="1">
      <alignment horizontal="center" vertical="center" wrapText="1"/>
      <protection/>
    </xf>
    <xf numFmtId="0" fontId="75" fillId="50" borderId="67" xfId="91" applyFont="1" applyFill="1" applyBorder="1" applyAlignment="1">
      <alignment horizontal="center" vertical="center" wrapText="1"/>
      <protection/>
    </xf>
    <xf numFmtId="0" fontId="75" fillId="50" borderId="68" xfId="91" applyFont="1" applyFill="1" applyBorder="1" applyAlignment="1">
      <alignment horizontal="center" vertical="center" wrapText="1"/>
      <protection/>
    </xf>
    <xf numFmtId="0" fontId="75" fillId="7" borderId="25" xfId="91" applyFont="1" applyFill="1" applyBorder="1" applyAlignment="1">
      <alignment horizontal="center" vertical="center" wrapText="1"/>
      <protection/>
    </xf>
    <xf numFmtId="4" fontId="75" fillId="7" borderId="33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/>
    </xf>
    <xf numFmtId="4" fontId="76" fillId="7" borderId="51" xfId="0" applyNumberFormat="1" applyFont="1" applyFill="1" applyBorder="1" applyAlignment="1">
      <alignment horizontal="center"/>
    </xf>
    <xf numFmtId="4" fontId="76" fillId="7" borderId="29" xfId="0" applyNumberFormat="1" applyFont="1" applyFill="1" applyBorder="1" applyAlignment="1">
      <alignment horizontal="center"/>
    </xf>
    <xf numFmtId="4" fontId="76" fillId="7" borderId="42" xfId="0" applyNumberFormat="1" applyFont="1" applyFill="1" applyBorder="1" applyAlignment="1">
      <alignment horizontal="center"/>
    </xf>
    <xf numFmtId="4" fontId="76" fillId="7" borderId="47" xfId="0" applyNumberFormat="1" applyFont="1" applyFill="1" applyBorder="1" applyAlignment="1">
      <alignment horizontal="center"/>
    </xf>
    <xf numFmtId="4" fontId="76" fillId="7" borderId="48" xfId="0" applyNumberFormat="1" applyFont="1" applyFill="1" applyBorder="1" applyAlignment="1">
      <alignment horizontal="center"/>
    </xf>
    <xf numFmtId="4" fontId="75" fillId="7" borderId="84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4" fontId="76" fillId="7" borderId="29" xfId="0" applyNumberFormat="1" applyFont="1" applyFill="1" applyBorder="1" applyAlignment="1">
      <alignment horizontal="center" vertical="center" wrapText="1"/>
    </xf>
    <xf numFmtId="4" fontId="76" fillId="7" borderId="42" xfId="0" applyNumberFormat="1" applyFont="1" applyFill="1" applyBorder="1" applyAlignment="1">
      <alignment horizontal="center" vertical="center" wrapText="1"/>
    </xf>
    <xf numFmtId="4" fontId="76" fillId="7" borderId="47" xfId="0" applyNumberFormat="1" applyFont="1" applyFill="1" applyBorder="1" applyAlignment="1">
      <alignment horizontal="center" vertical="center" wrapText="1"/>
    </xf>
    <xf numFmtId="4" fontId="76" fillId="7" borderId="48" xfId="0" applyNumberFormat="1" applyFont="1" applyFill="1" applyBorder="1" applyAlignment="1">
      <alignment horizontal="center" vertical="center" wrapText="1"/>
    </xf>
    <xf numFmtId="4" fontId="75" fillId="7" borderId="78" xfId="0" applyNumberFormat="1" applyFont="1" applyFill="1" applyBorder="1" applyAlignment="1">
      <alignment horizontal="center" vertical="center" wrapText="1"/>
    </xf>
    <xf numFmtId="4" fontId="75" fillId="7" borderId="79" xfId="0" applyNumberFormat="1" applyFont="1" applyFill="1" applyBorder="1" applyAlignment="1">
      <alignment horizontal="center" vertical="center" wrapText="1"/>
    </xf>
    <xf numFmtId="4" fontId="75" fillId="7" borderId="88" xfId="0" applyNumberFormat="1" applyFont="1" applyFill="1" applyBorder="1" applyAlignment="1">
      <alignment horizontal="center" vertical="center" wrapText="1"/>
    </xf>
    <xf numFmtId="4" fontId="3" fillId="7" borderId="82" xfId="0" applyNumberFormat="1" applyFont="1" applyFill="1" applyBorder="1" applyAlignment="1">
      <alignment horizontal="center" vertical="center" wrapText="1"/>
    </xf>
    <xf numFmtId="4" fontId="3" fillId="7" borderId="98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83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23" xfId="0" applyNumberFormat="1" applyFont="1" applyFill="1" applyBorder="1" applyAlignment="1">
      <alignment horizontal="center" vertical="center" wrapText="1"/>
    </xf>
    <xf numFmtId="4" fontId="76" fillId="7" borderId="73" xfId="0" applyNumberFormat="1" applyFont="1" applyFill="1" applyBorder="1" applyAlignment="1">
      <alignment horizontal="center" vertical="center" wrapText="1"/>
    </xf>
    <xf numFmtId="4" fontId="75" fillId="7" borderId="96" xfId="0" applyNumberFormat="1" applyFont="1" applyFill="1" applyBorder="1" applyAlignment="1">
      <alignment horizontal="center"/>
    </xf>
    <xf numFmtId="4" fontId="75" fillId="7" borderId="82" xfId="0" applyNumberFormat="1" applyFont="1" applyFill="1" applyBorder="1" applyAlignment="1">
      <alignment horizontal="center" vertical="center"/>
    </xf>
    <xf numFmtId="4" fontId="75" fillId="7" borderId="98" xfId="0" applyNumberFormat="1" applyFont="1" applyFill="1" applyBorder="1" applyAlignment="1" applyProtection="1">
      <alignment horizontal="center" vertical="center"/>
      <protection locked="0"/>
    </xf>
    <xf numFmtId="4" fontId="170" fillId="7" borderId="28" xfId="0" applyNumberFormat="1" applyFont="1" applyFill="1" applyBorder="1" applyAlignment="1">
      <alignment horizontal="center" vertical="center" wrapText="1"/>
    </xf>
    <xf numFmtId="4" fontId="17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0" fillId="7" borderId="97" xfId="0" applyNumberFormat="1" applyFont="1" applyFill="1" applyBorder="1" applyAlignment="1">
      <alignment horizontal="center" vertical="center"/>
    </xf>
    <xf numFmtId="0" fontId="170" fillId="7" borderId="0" xfId="0" applyFont="1" applyFill="1" applyBorder="1" applyAlignment="1">
      <alignment horizontal="left" wrapText="1"/>
    </xf>
    <xf numFmtId="0" fontId="170" fillId="7" borderId="0" xfId="0" applyFont="1" applyFill="1" applyBorder="1" applyAlignment="1">
      <alignment horizontal="center" vertical="center" wrapText="1"/>
    </xf>
    <xf numFmtId="4" fontId="170" fillId="11" borderId="35" xfId="0" applyNumberFormat="1" applyFont="1" applyFill="1" applyBorder="1" applyAlignment="1" applyProtection="1">
      <alignment horizontal="center" vertical="center"/>
      <protection/>
    </xf>
    <xf numFmtId="4" fontId="170" fillId="0" borderId="36" xfId="0" applyNumberFormat="1" applyFont="1" applyFill="1" applyBorder="1" applyAlignment="1" applyProtection="1">
      <alignment horizontal="center" vertical="center"/>
      <protection/>
    </xf>
    <xf numFmtId="4" fontId="170" fillId="0" borderId="70" xfId="0" applyNumberFormat="1" applyFont="1" applyFill="1" applyBorder="1" applyAlignment="1" applyProtection="1">
      <alignment horizontal="center" vertical="center"/>
      <protection/>
    </xf>
    <xf numFmtId="0" fontId="171" fillId="0" borderId="0" xfId="0" applyFont="1" applyFill="1" applyAlignment="1">
      <alignment horizontal="center"/>
    </xf>
    <xf numFmtId="4" fontId="76" fillId="7" borderId="50" xfId="0" applyNumberFormat="1" applyFont="1" applyFill="1" applyBorder="1" applyAlignment="1">
      <alignment horizontal="center"/>
    </xf>
    <xf numFmtId="4" fontId="170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91" xfId="0" applyNumberFormat="1" applyFont="1" applyFill="1" applyBorder="1" applyAlignment="1" applyProtection="1">
      <alignment horizontal="center" vertical="center"/>
      <protection locked="0"/>
    </xf>
    <xf numFmtId="4" fontId="75" fillId="50" borderId="78" xfId="0" applyNumberFormat="1" applyFont="1" applyFill="1" applyBorder="1" applyAlignment="1" applyProtection="1">
      <alignment horizontal="center" vertical="center" wrapText="1"/>
      <protection/>
    </xf>
    <xf numFmtId="4" fontId="75" fillId="50" borderId="79" xfId="0" applyNumberFormat="1" applyFont="1" applyFill="1" applyBorder="1" applyAlignment="1" applyProtection="1">
      <alignment horizontal="center" vertical="center" wrapText="1"/>
      <protection/>
    </xf>
    <xf numFmtId="4" fontId="75" fillId="50" borderId="88" xfId="0" applyNumberFormat="1" applyFont="1" applyFill="1" applyBorder="1" applyAlignment="1" applyProtection="1">
      <alignment horizontal="center" vertical="center" wrapText="1"/>
      <protection/>
    </xf>
    <xf numFmtId="4" fontId="76" fillId="50" borderId="26" xfId="0" applyNumberFormat="1" applyFont="1" applyFill="1" applyBorder="1" applyAlignment="1" applyProtection="1">
      <alignment horizontal="center" vertical="center" wrapText="1"/>
      <protection/>
    </xf>
    <xf numFmtId="4" fontId="76" fillId="5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8" xfId="0" applyNumberFormat="1" applyFont="1" applyFill="1" applyBorder="1" applyAlignment="1" applyProtection="1">
      <alignment horizontal="center" vertical="center" wrapText="1"/>
      <protection/>
    </xf>
    <xf numFmtId="4" fontId="76" fillId="0" borderId="29" xfId="0" applyNumberFormat="1" applyFont="1" applyFill="1" applyBorder="1" applyAlignment="1" applyProtection="1">
      <alignment horizontal="center" vertical="center" wrapText="1"/>
      <protection/>
    </xf>
    <xf numFmtId="4" fontId="76" fillId="0" borderId="42" xfId="0" applyNumberFormat="1" applyFont="1" applyFill="1" applyBorder="1" applyAlignment="1" applyProtection="1">
      <alignment horizontal="center" vertical="center" wrapText="1"/>
      <protection/>
    </xf>
    <xf numFmtId="4" fontId="76" fillId="0" borderId="43" xfId="0" applyNumberFormat="1" applyFont="1" applyFill="1" applyBorder="1" applyAlignment="1" applyProtection="1">
      <alignment horizontal="center" vertical="center" wrapText="1"/>
      <protection/>
    </xf>
    <xf numFmtId="4" fontId="4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5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7" xfId="0" applyNumberFormat="1" applyFont="1" applyFill="1" applyBorder="1" applyAlignment="1" applyProtection="1">
      <alignment horizontal="center" vertical="center" wrapText="1"/>
      <protection/>
    </xf>
    <xf numFmtId="4" fontId="75" fillId="50" borderId="32" xfId="0" applyNumberFormat="1" applyFont="1" applyFill="1" applyBorder="1" applyAlignment="1" applyProtection="1">
      <alignment horizontal="center" vertical="center"/>
      <protection/>
    </xf>
    <xf numFmtId="4" fontId="76" fillId="50" borderId="26" xfId="0" applyNumberFormat="1" applyFont="1" applyFill="1" applyBorder="1" applyAlignment="1" applyProtection="1">
      <alignment horizontal="center" vertical="center"/>
      <protection/>
    </xf>
    <xf numFmtId="4" fontId="76" fillId="53" borderId="26" xfId="0" applyNumberFormat="1" applyFont="1" applyFill="1" applyBorder="1" applyAlignment="1" applyProtection="1">
      <alignment horizontal="center" vertical="center"/>
      <protection/>
    </xf>
    <xf numFmtId="4" fontId="4" fillId="53" borderId="26" xfId="0" applyNumberFormat="1" applyFont="1" applyFill="1" applyBorder="1" applyAlignment="1" applyProtection="1">
      <alignment horizontal="center" vertical="center"/>
      <protection/>
    </xf>
    <xf numFmtId="4" fontId="76" fillId="53" borderId="23" xfId="0" applyNumberFormat="1" applyFont="1" applyFill="1" applyBorder="1" applyAlignment="1" applyProtection="1">
      <alignment horizontal="center" vertical="center"/>
      <protection/>
    </xf>
    <xf numFmtId="4" fontId="76" fillId="53" borderId="73" xfId="0" applyNumberFormat="1" applyFont="1" applyFill="1" applyBorder="1" applyAlignment="1" applyProtection="1">
      <alignment horizontal="center" vertical="center"/>
      <protection/>
    </xf>
    <xf numFmtId="4" fontId="76" fillId="53" borderId="29" xfId="0" applyNumberFormat="1" applyFont="1" applyFill="1" applyBorder="1" applyAlignment="1" applyProtection="1">
      <alignment horizontal="center" vertical="center"/>
      <protection/>
    </xf>
    <xf numFmtId="4" fontId="76" fillId="53" borderId="43" xfId="0" applyNumberFormat="1" applyFont="1" applyFill="1" applyBorder="1" applyAlignment="1" applyProtection="1">
      <alignment horizontal="center" vertical="center"/>
      <protection/>
    </xf>
    <xf numFmtId="4" fontId="76" fillId="53" borderId="50" xfId="0" applyNumberFormat="1" applyFont="1" applyFill="1" applyBorder="1" applyAlignment="1" applyProtection="1">
      <alignment horizontal="center" vertical="center"/>
      <protection/>
    </xf>
    <xf numFmtId="4" fontId="4" fillId="53" borderId="50" xfId="0" applyNumberFormat="1" applyFont="1" applyFill="1" applyBorder="1" applyAlignment="1" applyProtection="1">
      <alignment horizontal="center" vertical="center"/>
      <protection/>
    </xf>
    <xf numFmtId="4" fontId="76" fillId="53" borderId="57" xfId="0" applyNumberFormat="1" applyFont="1" applyFill="1" applyBorder="1" applyAlignment="1" applyProtection="1">
      <alignment horizontal="center" vertical="center"/>
      <protection/>
    </xf>
    <xf numFmtId="4" fontId="76" fillId="7" borderId="54" xfId="0" applyNumberFormat="1" applyFont="1" applyFill="1" applyBorder="1" applyAlignment="1">
      <alignment horizontal="center"/>
    </xf>
    <xf numFmtId="4" fontId="76" fillId="50" borderId="51" xfId="0" applyNumberFormat="1" applyFont="1" applyFill="1" applyBorder="1" applyAlignment="1" applyProtection="1">
      <alignment horizontal="center" vertical="center"/>
      <protection/>
    </xf>
    <xf numFmtId="0" fontId="170" fillId="7" borderId="45" xfId="0" applyFont="1" applyFill="1" applyBorder="1" applyAlignment="1">
      <alignment horizontal="center" vertical="center"/>
    </xf>
    <xf numFmtId="0" fontId="170" fillId="7" borderId="101" xfId="0" applyFont="1" applyFill="1" applyBorder="1" applyAlignment="1">
      <alignment horizontal="left" wrapText="1"/>
    </xf>
    <xf numFmtId="0" fontId="170" fillId="7" borderId="49" xfId="0" applyFont="1" applyFill="1" applyBorder="1" applyAlignment="1">
      <alignment horizontal="center"/>
    </xf>
    <xf numFmtId="4" fontId="170" fillId="7" borderId="22" xfId="0" applyNumberFormat="1" applyFont="1" applyFill="1" applyBorder="1" applyAlignment="1">
      <alignment horizontal="center"/>
    </xf>
    <xf numFmtId="4" fontId="170" fillId="7" borderId="23" xfId="0" applyNumberFormat="1" applyFont="1" applyFill="1" applyBorder="1" applyAlignment="1">
      <alignment horizontal="center"/>
    </xf>
    <xf numFmtId="4" fontId="170" fillId="7" borderId="43" xfId="0" applyNumberFormat="1" applyFont="1" applyFill="1" applyBorder="1" applyAlignment="1">
      <alignment horizontal="center"/>
    </xf>
    <xf numFmtId="4" fontId="170" fillId="7" borderId="61" xfId="0" applyNumberFormat="1" applyFont="1" applyFill="1" applyBorder="1" applyAlignment="1">
      <alignment horizontal="center"/>
    </xf>
    <xf numFmtId="4" fontId="76" fillId="50" borderId="50" xfId="0" applyNumberFormat="1" applyFont="1" applyFill="1" applyBorder="1" applyAlignment="1" applyProtection="1">
      <alignment horizontal="center" vertical="center"/>
      <protection/>
    </xf>
    <xf numFmtId="4" fontId="75" fillId="50" borderId="96" xfId="0" applyNumberFormat="1" applyFont="1" applyFill="1" applyBorder="1" applyAlignment="1" applyProtection="1">
      <alignment horizontal="center" vertical="center"/>
      <protection/>
    </xf>
    <xf numFmtId="4" fontId="76" fillId="11" borderId="62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5" fillId="11" borderId="78" xfId="0" applyNumberFormat="1" applyFont="1" applyFill="1" applyBorder="1" applyAlignment="1" applyProtection="1">
      <alignment horizontal="center" vertical="center" wrapText="1"/>
      <protection/>
    </xf>
    <xf numFmtId="4" fontId="75" fillId="11" borderId="79" xfId="0" applyNumberFormat="1" applyFont="1" applyFill="1" applyBorder="1" applyAlignment="1" applyProtection="1">
      <alignment horizontal="center" vertical="center" wrapText="1"/>
      <protection/>
    </xf>
    <xf numFmtId="4" fontId="75" fillId="11" borderId="88" xfId="0" applyNumberFormat="1" applyFont="1" applyFill="1" applyBorder="1" applyAlignment="1" applyProtection="1">
      <alignment horizontal="center" vertical="center" wrapText="1"/>
      <protection/>
    </xf>
    <xf numFmtId="4" fontId="76" fillId="11" borderId="28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4" fontId="76" fillId="11" borderId="66" xfId="0" applyNumberFormat="1" applyFont="1" applyFill="1" applyBorder="1" applyAlignment="1" applyProtection="1">
      <alignment horizontal="center" vertical="center" wrapText="1"/>
      <protection/>
    </xf>
    <xf numFmtId="4" fontId="3" fillId="11" borderId="82" xfId="0" applyNumberFormat="1" applyFont="1" applyFill="1" applyBorder="1" applyAlignment="1" applyProtection="1">
      <alignment horizontal="center" vertical="center"/>
      <protection/>
    </xf>
    <xf numFmtId="4" fontId="3" fillId="11" borderId="98" xfId="0" applyNumberFormat="1" applyFont="1" applyFill="1" applyBorder="1" applyAlignment="1" applyProtection="1">
      <alignment horizontal="center" vertical="center"/>
      <protection/>
    </xf>
    <xf numFmtId="4" fontId="3" fillId="11" borderId="83" xfId="0" applyNumberFormat="1" applyFont="1" applyFill="1" applyBorder="1" applyAlignment="1" applyProtection="1">
      <alignment horizontal="center" vertical="center"/>
      <protection/>
    </xf>
    <xf numFmtId="4" fontId="76" fillId="11" borderId="23" xfId="0" applyNumberFormat="1" applyFont="1" applyFill="1" applyBorder="1" applyAlignment="1" applyProtection="1">
      <alignment horizontal="center" vertical="center" wrapText="1"/>
      <protection/>
    </xf>
    <xf numFmtId="0" fontId="172" fillId="7" borderId="41" xfId="91" applyNumberFormat="1" applyFont="1" applyFill="1" applyBorder="1" applyAlignment="1">
      <alignment horizontal="center"/>
      <protection/>
    </xf>
    <xf numFmtId="0" fontId="172" fillId="7" borderId="56" xfId="91" applyFont="1" applyFill="1" applyBorder="1" applyAlignment="1">
      <alignment wrapText="1"/>
      <protection/>
    </xf>
    <xf numFmtId="0" fontId="172" fillId="7" borderId="55" xfId="91" applyFont="1" applyFill="1" applyBorder="1" applyAlignment="1">
      <alignment horizontal="center"/>
      <protection/>
    </xf>
    <xf numFmtId="4" fontId="172" fillId="7" borderId="28" xfId="91" applyNumberFormat="1" applyFont="1" applyFill="1" applyBorder="1" applyAlignment="1" applyProtection="1">
      <alignment horizontal="center"/>
      <protection locked="0"/>
    </xf>
    <xf numFmtId="4" fontId="172" fillId="7" borderId="29" xfId="91" applyNumberFormat="1" applyFont="1" applyFill="1" applyBorder="1" applyAlignment="1" applyProtection="1">
      <alignment horizontal="center"/>
      <protection locked="0"/>
    </xf>
    <xf numFmtId="4" fontId="172" fillId="7" borderId="42" xfId="91" applyNumberFormat="1" applyFont="1" applyFill="1" applyBorder="1" applyAlignment="1" applyProtection="1">
      <alignment horizontal="center"/>
      <protection locked="0"/>
    </xf>
    <xf numFmtId="4" fontId="172" fillId="7" borderId="103" xfId="91" applyNumberFormat="1" applyFont="1" applyFill="1" applyBorder="1" applyAlignment="1" applyProtection="1">
      <alignment horizontal="center"/>
      <protection locked="0"/>
    </xf>
    <xf numFmtId="4" fontId="172" fillId="50" borderId="65" xfId="91" applyNumberFormat="1" applyFont="1" applyFill="1" applyBorder="1" applyAlignment="1" applyProtection="1">
      <alignment horizontal="center"/>
      <protection locked="0"/>
    </xf>
    <xf numFmtId="0" fontId="173" fillId="0" borderId="0" xfId="91" applyFont="1" applyAlignment="1">
      <alignment horizontal="center"/>
      <protection/>
    </xf>
    <xf numFmtId="182" fontId="103" fillId="60" borderId="31" xfId="0" applyNumberFormat="1" applyFont="1" applyFill="1" applyBorder="1" applyAlignment="1" applyProtection="1">
      <alignment vertical="top"/>
      <protection/>
    </xf>
    <xf numFmtId="182" fontId="103" fillId="60" borderId="31" xfId="0" applyNumberFormat="1" applyFont="1" applyFill="1" applyBorder="1" applyAlignment="1" applyProtection="1">
      <alignment vertical="top"/>
      <protection locked="0"/>
    </xf>
    <xf numFmtId="4" fontId="75" fillId="11" borderId="54" xfId="0" applyNumberFormat="1" applyFont="1" applyFill="1" applyBorder="1" applyAlignment="1" applyProtection="1">
      <alignment horizontal="center" vertical="center"/>
      <protection/>
    </xf>
    <xf numFmtId="4" fontId="77" fillId="11" borderId="22" xfId="0" applyNumberFormat="1" applyFont="1" applyFill="1" applyBorder="1" applyAlignment="1" applyProtection="1">
      <alignment horizontal="center" vertical="center"/>
      <protection locked="0"/>
    </xf>
    <xf numFmtId="4" fontId="75" fillId="11" borderId="99" xfId="0" applyNumberFormat="1" applyFont="1" applyFill="1" applyBorder="1" applyAlignment="1" applyProtection="1">
      <alignment horizontal="center" vertical="center"/>
      <protection/>
    </xf>
    <xf numFmtId="4" fontId="75" fillId="11" borderId="82" xfId="0" applyNumberFormat="1" applyFont="1" applyFill="1" applyBorder="1" applyAlignment="1" applyProtection="1">
      <alignment horizontal="center" vertical="center"/>
      <protection locked="0"/>
    </xf>
    <xf numFmtId="4" fontId="75" fillId="56" borderId="98" xfId="0" applyNumberFormat="1" applyFont="1" applyFill="1" applyBorder="1" applyAlignment="1" applyProtection="1">
      <alignment horizontal="center" vertical="center"/>
      <protection locked="0"/>
    </xf>
    <xf numFmtId="4" fontId="75" fillId="56" borderId="83" xfId="0" applyNumberFormat="1" applyFont="1" applyFill="1" applyBorder="1" applyAlignment="1" applyProtection="1">
      <alignment horizontal="center" vertical="center"/>
      <protection locked="0"/>
    </xf>
    <xf numFmtId="0" fontId="75" fillId="0" borderId="0" xfId="91" applyFont="1" applyFill="1" applyBorder="1" applyAlignment="1">
      <alignment horizontal="center" vertical="top" wrapText="1"/>
      <protection/>
    </xf>
    <xf numFmtId="182" fontId="103" fillId="0" borderId="0" xfId="91" applyNumberFormat="1" applyFont="1" applyFill="1" applyBorder="1" applyAlignment="1" applyProtection="1">
      <alignment vertical="top" wrapText="1"/>
      <protection locked="0"/>
    </xf>
    <xf numFmtId="2" fontId="75" fillId="0" borderId="0" xfId="91" applyNumberFormat="1" applyFont="1" applyFill="1" applyBorder="1" applyAlignment="1">
      <alignment horizontal="center" vertical="top" wrapText="1"/>
      <protection/>
    </xf>
    <xf numFmtId="2" fontId="76" fillId="0" borderId="0" xfId="91" applyNumberFormat="1" applyFont="1" applyFill="1" applyBorder="1" applyAlignment="1">
      <alignment horizontal="center" vertical="top" wrapText="1"/>
      <protection/>
    </xf>
    <xf numFmtId="2" fontId="77" fillId="0" borderId="0" xfId="91" applyNumberFormat="1" applyFont="1" applyFill="1" applyBorder="1" applyAlignment="1">
      <alignment horizontal="center" vertical="top" wrapText="1"/>
      <protection/>
    </xf>
    <xf numFmtId="0" fontId="75" fillId="61" borderId="35" xfId="91" applyFont="1" applyFill="1" applyBorder="1" applyAlignment="1" applyProtection="1">
      <alignment horizontal="center" vertical="center" wrapText="1"/>
      <protection/>
    </xf>
    <xf numFmtId="0" fontId="75" fillId="61" borderId="36" xfId="91" applyFont="1" applyFill="1" applyBorder="1" applyAlignment="1" applyProtection="1">
      <alignment horizontal="center" vertical="center" wrapText="1"/>
      <protection/>
    </xf>
    <xf numFmtId="0" fontId="75" fillId="61" borderId="81" xfId="91" applyFont="1" applyFill="1" applyBorder="1" applyAlignment="1" applyProtection="1">
      <alignment horizontal="center" vertical="center" wrapText="1"/>
      <protection/>
    </xf>
    <xf numFmtId="4" fontId="75" fillId="61" borderId="62" xfId="91" applyNumberFormat="1" applyFont="1" applyFill="1" applyBorder="1" applyAlignment="1" applyProtection="1">
      <alignment horizontal="center"/>
      <protection/>
    </xf>
    <xf numFmtId="4" fontId="75" fillId="61" borderId="23" xfId="91" applyNumberFormat="1" applyFont="1" applyFill="1" applyBorder="1" applyAlignment="1" applyProtection="1">
      <alignment horizontal="center"/>
      <protection/>
    </xf>
    <xf numFmtId="4" fontId="75" fillId="61" borderId="43" xfId="91" applyNumberFormat="1" applyFont="1" applyFill="1" applyBorder="1" applyAlignment="1" applyProtection="1">
      <alignment horizontal="center"/>
      <protection/>
    </xf>
    <xf numFmtId="4" fontId="75" fillId="61" borderId="64" xfId="91" applyNumberFormat="1" applyFont="1" applyFill="1" applyBorder="1" applyAlignment="1" applyProtection="1">
      <alignment horizontal="center"/>
      <protection/>
    </xf>
    <xf numFmtId="4" fontId="75" fillId="61" borderId="26" xfId="91" applyNumberFormat="1" applyFont="1" applyFill="1" applyBorder="1" applyAlignment="1" applyProtection="1">
      <alignment horizontal="center"/>
      <protection/>
    </xf>
    <xf numFmtId="4" fontId="75" fillId="61" borderId="50" xfId="91" applyNumberFormat="1" applyFont="1" applyFill="1" applyBorder="1" applyAlignment="1" applyProtection="1">
      <alignment horizontal="center"/>
      <protection/>
    </xf>
    <xf numFmtId="4" fontId="172" fillId="61" borderId="65" xfId="91" applyNumberFormat="1" applyFont="1" applyFill="1" applyBorder="1" applyAlignment="1" applyProtection="1">
      <alignment horizontal="center"/>
      <protection/>
    </xf>
    <xf numFmtId="2" fontId="2" fillId="61" borderId="22" xfId="91" applyNumberFormat="1" applyFont="1" applyFill="1" applyBorder="1" applyAlignment="1">
      <alignment horizontal="center"/>
      <protection/>
    </xf>
    <xf numFmtId="2" fontId="2" fillId="61" borderId="23" xfId="91" applyNumberFormat="1" applyFont="1" applyFill="1" applyBorder="1" applyAlignment="1">
      <alignment horizontal="center"/>
      <protection/>
    </xf>
    <xf numFmtId="2" fontId="2" fillId="61" borderId="73" xfId="91" applyNumberFormat="1" applyFont="1" applyFill="1" applyBorder="1" applyAlignment="1">
      <alignment horizontal="center"/>
      <protection/>
    </xf>
    <xf numFmtId="2" fontId="1" fillId="61" borderId="25" xfId="91" applyNumberFormat="1" applyFont="1" applyFill="1" applyBorder="1" applyAlignment="1">
      <alignment horizontal="center"/>
      <protection/>
    </xf>
    <xf numFmtId="2" fontId="1" fillId="61" borderId="26" xfId="91" applyNumberFormat="1" applyFont="1" applyFill="1" applyBorder="1" applyAlignment="1">
      <alignment horizontal="center"/>
      <protection/>
    </xf>
    <xf numFmtId="2" fontId="1" fillId="61" borderId="51" xfId="91" applyNumberFormat="1" applyFont="1" applyFill="1" applyBorder="1" applyAlignment="1">
      <alignment horizontal="center"/>
      <protection/>
    </xf>
    <xf numFmtId="4" fontId="76" fillId="52" borderId="26" xfId="91" applyNumberFormat="1" applyFont="1" applyFill="1" applyBorder="1" applyAlignment="1" applyProtection="1">
      <alignment horizontal="center"/>
      <protection locked="0"/>
    </xf>
    <xf numFmtId="2" fontId="56" fillId="52" borderId="25" xfId="91" applyNumberFormat="1" applyFont="1" applyFill="1" applyBorder="1" applyAlignment="1">
      <alignment horizontal="center"/>
      <protection/>
    </xf>
    <xf numFmtId="2" fontId="56" fillId="52" borderId="26" xfId="91" applyNumberFormat="1" applyFont="1" applyFill="1" applyBorder="1" applyAlignment="1">
      <alignment horizontal="center"/>
      <protection/>
    </xf>
    <xf numFmtId="2" fontId="56" fillId="52" borderId="51" xfId="91" applyNumberFormat="1" applyFont="1" applyFill="1" applyBorder="1" applyAlignment="1">
      <alignment horizontal="center"/>
      <protection/>
    </xf>
    <xf numFmtId="2" fontId="1" fillId="52" borderId="26" xfId="91" applyNumberFormat="1" applyFont="1" applyFill="1" applyBorder="1" applyAlignment="1">
      <alignment horizontal="center"/>
      <protection/>
    </xf>
    <xf numFmtId="2" fontId="1" fillId="52" borderId="51" xfId="91" applyNumberFormat="1" applyFont="1" applyFill="1" applyBorder="1" applyAlignment="1">
      <alignment horizontal="center"/>
      <protection/>
    </xf>
    <xf numFmtId="0" fontId="75" fillId="62" borderId="28" xfId="0" applyFont="1" applyFill="1" applyBorder="1" applyAlignment="1">
      <alignment horizontal="center" vertical="center" wrapText="1"/>
    </xf>
    <xf numFmtId="2" fontId="22" fillId="62" borderId="46" xfId="91" applyNumberFormat="1" applyFont="1" applyFill="1" applyBorder="1" applyAlignment="1">
      <alignment horizontal="center" wrapText="1"/>
      <protection/>
    </xf>
    <xf numFmtId="2" fontId="0" fillId="62" borderId="25" xfId="91" applyNumberFormat="1" applyFill="1" applyBorder="1" applyAlignment="1">
      <alignment horizontal="center" wrapText="1"/>
      <protection/>
    </xf>
    <xf numFmtId="0" fontId="75" fillId="62" borderId="35" xfId="91" applyFont="1" applyFill="1" applyBorder="1" applyAlignment="1">
      <alignment horizontal="center" vertical="top" wrapText="1"/>
      <protection/>
    </xf>
    <xf numFmtId="0" fontId="75" fillId="62" borderId="31" xfId="91" applyFont="1" applyFill="1" applyBorder="1" applyAlignment="1">
      <alignment horizontal="center" vertical="top" wrapText="1"/>
      <protection/>
    </xf>
    <xf numFmtId="2" fontId="22" fillId="62" borderId="22" xfId="91" applyNumberFormat="1" applyFont="1" applyFill="1" applyBorder="1" applyAlignment="1">
      <alignment horizontal="center"/>
      <protection/>
    </xf>
    <xf numFmtId="2" fontId="0" fillId="62" borderId="25" xfId="91" applyNumberFormat="1" applyFont="1" applyFill="1" applyBorder="1" applyAlignment="1">
      <alignment horizontal="center"/>
      <protection/>
    </xf>
    <xf numFmtId="2" fontId="22" fillId="62" borderId="25" xfId="91" applyNumberFormat="1" applyFont="1" applyFill="1" applyBorder="1" applyAlignment="1">
      <alignment horizontal="center"/>
      <protection/>
    </xf>
    <xf numFmtId="0" fontId="75" fillId="11" borderId="35" xfId="0" applyFont="1" applyFill="1" applyBorder="1" applyAlignment="1" applyProtection="1">
      <alignment horizontal="center" vertical="center" wrapText="1"/>
      <protection/>
    </xf>
    <xf numFmtId="0" fontId="75" fillId="11" borderId="36" xfId="0" applyFont="1" applyFill="1" applyBorder="1" applyAlignment="1" applyProtection="1">
      <alignment horizontal="center" vertical="center" wrapText="1"/>
      <protection/>
    </xf>
    <xf numFmtId="0" fontId="75" fillId="11" borderId="70" xfId="0" applyFont="1" applyFill="1" applyBorder="1" applyAlignment="1" applyProtection="1">
      <alignment horizontal="center" vertical="center" wrapText="1"/>
      <protection/>
    </xf>
    <xf numFmtId="4" fontId="75" fillId="0" borderId="51" xfId="0" applyNumberFormat="1" applyFont="1" applyBorder="1" applyAlignment="1">
      <alignment horizontal="center" vertical="center"/>
    </xf>
    <xf numFmtId="4" fontId="4" fillId="56" borderId="42" xfId="0" applyNumberFormat="1" applyFont="1" applyFill="1" applyBorder="1" applyAlignment="1" applyProtection="1">
      <alignment horizontal="center" vertical="center"/>
      <protection/>
    </xf>
    <xf numFmtId="0" fontId="75" fillId="7" borderId="68" xfId="0" applyFont="1" applyFill="1" applyBorder="1" applyAlignment="1">
      <alignment horizontal="center" vertical="top" wrapText="1"/>
    </xf>
    <xf numFmtId="0" fontId="123" fillId="0" borderId="0" xfId="92" applyFont="1" applyAlignment="1">
      <alignment horizontal="center" wrapText="1"/>
      <protection/>
    </xf>
    <xf numFmtId="0" fontId="123" fillId="0" borderId="0" xfId="92" applyFont="1" applyAlignment="1">
      <alignment horizontal="center"/>
      <protection/>
    </xf>
    <xf numFmtId="0" fontId="123" fillId="0" borderId="35" xfId="92" applyFont="1" applyBorder="1" applyAlignment="1">
      <alignment horizontal="center" vertical="center" wrapText="1"/>
      <protection/>
    </xf>
    <xf numFmtId="0" fontId="123" fillId="0" borderId="36" xfId="92" applyFont="1" applyBorder="1" applyAlignment="1">
      <alignment horizontal="center" vertical="center" wrapText="1"/>
      <protection/>
    </xf>
    <xf numFmtId="0" fontId="123" fillId="0" borderId="70" xfId="92" applyFont="1" applyBorder="1" applyAlignment="1">
      <alignment horizontal="center" vertical="center" wrapText="1"/>
      <protection/>
    </xf>
    <xf numFmtId="0" fontId="18" fillId="0" borderId="0" xfId="92" applyAlignment="1">
      <alignment vertical="center"/>
      <protection/>
    </xf>
    <xf numFmtId="0" fontId="75" fillId="50" borderId="79" xfId="0" applyFont="1" applyFill="1" applyBorder="1" applyAlignment="1">
      <alignment horizontal="center" vertical="top" wrapText="1"/>
    </xf>
    <xf numFmtId="2" fontId="22" fillId="0" borderId="33" xfId="0" applyNumberFormat="1" applyFont="1" applyBorder="1" applyAlignment="1" applyProtection="1">
      <alignment/>
      <protection locked="0"/>
    </xf>
    <xf numFmtId="2" fontId="30" fillId="0" borderId="100" xfId="0" applyNumberFormat="1" applyFont="1" applyBorder="1" applyAlignment="1" applyProtection="1">
      <alignment wrapText="1"/>
      <protection locked="0"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6" fillId="56" borderId="28" xfId="0" applyNumberFormat="1" applyFont="1" applyFill="1" applyBorder="1" applyAlignment="1" applyProtection="1">
      <alignment horizontal="center" vertical="center" wrapText="1"/>
      <protection/>
    </xf>
    <xf numFmtId="4" fontId="76" fillId="56" borderId="57" xfId="0" applyNumberFormat="1" applyFont="1" applyFill="1" applyBorder="1" applyAlignment="1" applyProtection="1">
      <alignment horizontal="center" vertical="center" wrapText="1"/>
      <protection locked="0"/>
    </xf>
    <xf numFmtId="9" fontId="76" fillId="56" borderId="25" xfId="119" applyFont="1" applyFill="1" applyBorder="1" applyAlignment="1" applyProtection="1">
      <alignment horizontal="center" vertical="center" wrapText="1"/>
      <protection locked="0"/>
    </xf>
    <xf numFmtId="9" fontId="76" fillId="56" borderId="26" xfId="119" applyFont="1" applyFill="1" applyBorder="1" applyAlignment="1" applyProtection="1">
      <alignment horizontal="center" vertical="center" wrapText="1"/>
      <protection locked="0"/>
    </xf>
    <xf numFmtId="9" fontId="76" fillId="56" borderId="50" xfId="119" applyFont="1" applyFill="1" applyBorder="1" applyAlignment="1" applyProtection="1">
      <alignment horizontal="center" vertical="center" wrapText="1"/>
      <protection locked="0"/>
    </xf>
    <xf numFmtId="9" fontId="76" fillId="56" borderId="51" xfId="119" applyFont="1" applyFill="1" applyBorder="1" applyAlignment="1" applyProtection="1">
      <alignment horizontal="center" vertical="center" wrapText="1"/>
      <protection locked="0"/>
    </xf>
    <xf numFmtId="4" fontId="75" fillId="0" borderId="102" xfId="0" applyNumberFormat="1" applyFont="1" applyBorder="1" applyAlignment="1" applyProtection="1">
      <alignment horizontal="center" vertical="center"/>
      <protection locked="0"/>
    </xf>
    <xf numFmtId="4" fontId="75" fillId="0" borderId="62" xfId="0" applyNumberFormat="1" applyFont="1" applyBorder="1" applyAlignment="1" applyProtection="1">
      <alignment horizontal="center" vertical="center"/>
      <protection locked="0"/>
    </xf>
    <xf numFmtId="4" fontId="75" fillId="0" borderId="64" xfId="0" applyNumberFormat="1" applyFont="1" applyBorder="1" applyAlignment="1" applyProtection="1">
      <alignment horizontal="center" vertical="center"/>
      <protection locked="0"/>
    </xf>
    <xf numFmtId="0" fontId="75" fillId="7" borderId="82" xfId="0" applyFont="1" applyFill="1" applyBorder="1" applyAlignment="1">
      <alignment horizontal="center" vertical="center"/>
    </xf>
    <xf numFmtId="0" fontId="75" fillId="7" borderId="91" xfId="0" applyFont="1" applyFill="1" applyBorder="1" applyAlignment="1">
      <alignment wrapText="1"/>
    </xf>
    <xf numFmtId="0" fontId="75" fillId="7" borderId="51" xfId="0" applyFont="1" applyFill="1" applyBorder="1" applyAlignment="1">
      <alignment wrapText="1"/>
    </xf>
    <xf numFmtId="0" fontId="76" fillId="7" borderId="51" xfId="0" applyFont="1" applyFill="1" applyBorder="1" applyAlignment="1" applyProtection="1">
      <alignment wrapText="1"/>
      <protection locked="0"/>
    </xf>
    <xf numFmtId="0" fontId="76" fillId="7" borderId="51" xfId="0" applyFont="1" applyFill="1" applyBorder="1" applyAlignment="1">
      <alignment wrapText="1"/>
    </xf>
    <xf numFmtId="0" fontId="75" fillId="7" borderId="51" xfId="0" applyFont="1" applyFill="1" applyBorder="1" applyAlignment="1" applyProtection="1">
      <alignment wrapText="1"/>
      <protection locked="0"/>
    </xf>
    <xf numFmtId="0" fontId="76" fillId="7" borderId="28" xfId="0" applyFont="1" applyFill="1" applyBorder="1" applyAlignment="1">
      <alignment horizontal="center" vertical="center"/>
    </xf>
    <xf numFmtId="0" fontId="76" fillId="7" borderId="42" xfId="0" applyFont="1" applyFill="1" applyBorder="1" applyAlignment="1" applyProtection="1">
      <alignment wrapText="1"/>
      <protection locked="0"/>
    </xf>
    <xf numFmtId="0" fontId="75" fillId="7" borderId="46" xfId="0" applyFont="1" applyFill="1" applyBorder="1" applyAlignment="1">
      <alignment horizontal="center" vertical="center"/>
    </xf>
    <xf numFmtId="0" fontId="75" fillId="7" borderId="48" xfId="0" applyFont="1" applyFill="1" applyBorder="1" applyAlignment="1">
      <alignment wrapText="1"/>
    </xf>
    <xf numFmtId="0" fontId="75" fillId="7" borderId="28" xfId="0" applyFont="1" applyFill="1" applyBorder="1" applyAlignment="1">
      <alignment horizontal="center" vertical="top" wrapText="1"/>
    </xf>
    <xf numFmtId="0" fontId="75" fillId="7" borderId="42" xfId="0" applyFont="1" applyFill="1" applyBorder="1" applyAlignment="1">
      <alignment horizontal="center" vertical="top" wrapText="1"/>
    </xf>
    <xf numFmtId="182" fontId="75" fillId="60" borderId="32" xfId="122" applyNumberFormat="1" applyFont="1" applyFill="1" applyBorder="1" applyAlignment="1" applyProtection="1">
      <alignment vertical="center" wrapText="1"/>
      <protection locked="0"/>
    </xf>
    <xf numFmtId="0" fontId="75" fillId="50" borderId="89" xfId="103" applyFont="1" applyFill="1" applyBorder="1" applyAlignment="1">
      <alignment horizontal="center" vertical="center" wrapText="1"/>
      <protection/>
    </xf>
    <xf numFmtId="0" fontId="75" fillId="50" borderId="80" xfId="103" applyFont="1" applyFill="1" applyBorder="1" applyAlignment="1">
      <alignment horizontal="center" vertical="center" wrapText="1"/>
      <protection/>
    </xf>
    <xf numFmtId="0" fontId="75" fillId="50" borderId="88" xfId="103" applyFont="1" applyFill="1" applyBorder="1" applyAlignment="1">
      <alignment horizontal="center" vertical="center"/>
      <protection/>
    </xf>
    <xf numFmtId="0" fontId="75" fillId="7" borderId="61" xfId="103" applyFont="1" applyFill="1" applyBorder="1" applyAlignment="1">
      <alignment horizontal="left" wrapText="1"/>
      <protection/>
    </xf>
    <xf numFmtId="0" fontId="75" fillId="7" borderId="61" xfId="103" applyFont="1" applyFill="1" applyBorder="1" applyAlignment="1">
      <alignment horizontal="center"/>
      <protection/>
    </xf>
    <xf numFmtId="2" fontId="75" fillId="50" borderId="22" xfId="103" applyNumberFormat="1" applyFont="1" applyFill="1" applyBorder="1" applyAlignment="1">
      <alignment horizontal="center" vertical="center"/>
      <protection/>
    </xf>
    <xf numFmtId="2" fontId="75" fillId="50" borderId="23" xfId="103" applyNumberFormat="1" applyFont="1" applyFill="1" applyBorder="1" applyAlignment="1">
      <alignment horizontal="center" vertical="center"/>
      <protection/>
    </xf>
    <xf numFmtId="2" fontId="75" fillId="50" borderId="73" xfId="103" applyNumberFormat="1" applyFont="1" applyFill="1" applyBorder="1" applyAlignment="1">
      <alignment horizontal="center" vertical="center"/>
      <protection/>
    </xf>
    <xf numFmtId="2" fontId="76" fillId="50" borderId="25" xfId="103" applyNumberFormat="1" applyFont="1" applyFill="1" applyBorder="1" applyAlignment="1">
      <alignment horizontal="center" vertical="center"/>
      <protection/>
    </xf>
    <xf numFmtId="182" fontId="76" fillId="50" borderId="25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right" wrapText="1"/>
      <protection/>
    </xf>
    <xf numFmtId="0" fontId="75" fillId="7" borderId="54" xfId="103" applyFont="1" applyFill="1" applyBorder="1" applyAlignment="1">
      <alignment wrapText="1"/>
      <protection/>
    </xf>
    <xf numFmtId="49" fontId="75" fillId="7" borderId="54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vertical="center" wrapText="1"/>
      <protection/>
    </xf>
    <xf numFmtId="0" fontId="75" fillId="7" borderId="54" xfId="103" applyFont="1" applyFill="1" applyBorder="1" applyAlignment="1">
      <alignment horizontal="center" vertical="center"/>
      <protection/>
    </xf>
    <xf numFmtId="4" fontId="75" fillId="53" borderId="25" xfId="91" applyNumberFormat="1" applyFont="1" applyFill="1" applyBorder="1" applyAlignment="1" applyProtection="1">
      <alignment horizontal="center" vertical="center"/>
      <protection locked="0"/>
    </xf>
    <xf numFmtId="4" fontId="75" fillId="53" borderId="26" xfId="91" applyNumberFormat="1" applyFont="1" applyFill="1" applyBorder="1" applyAlignment="1" applyProtection="1">
      <alignment horizontal="center" vertical="center"/>
      <protection locked="0"/>
    </xf>
    <xf numFmtId="0" fontId="75" fillId="50" borderId="51" xfId="103" applyFont="1" applyFill="1" applyBorder="1" applyAlignment="1">
      <alignment horizontal="center" vertical="center"/>
      <protection/>
    </xf>
    <xf numFmtId="0" fontId="76" fillId="7" borderId="54" xfId="103" applyFont="1" applyFill="1" applyBorder="1" applyAlignment="1">
      <alignment wrapText="1"/>
      <protection/>
    </xf>
    <xf numFmtId="4" fontId="76" fillId="53" borderId="25" xfId="91" applyNumberFormat="1" applyFont="1" applyFill="1" applyBorder="1" applyAlignment="1" applyProtection="1">
      <alignment horizontal="center" vertical="center"/>
      <protection locked="0"/>
    </xf>
    <xf numFmtId="0" fontId="75" fillId="7" borderId="54" xfId="103" applyFont="1" applyFill="1" applyBorder="1" applyAlignment="1" applyProtection="1">
      <alignment wrapText="1"/>
      <protection locked="0"/>
    </xf>
    <xf numFmtId="0" fontId="75" fillId="7" borderId="54" xfId="103" applyFont="1" applyFill="1" applyBorder="1" applyAlignment="1" applyProtection="1">
      <alignment horizontal="center" wrapText="1"/>
      <protection locked="0"/>
    </xf>
    <xf numFmtId="2" fontId="75" fillId="7" borderId="25" xfId="103" applyNumberFormat="1" applyFont="1" applyFill="1" applyBorder="1" applyAlignment="1" applyProtection="1">
      <alignment horizontal="center" wrapText="1"/>
      <protection locked="0"/>
    </xf>
    <xf numFmtId="2" fontId="75" fillId="7" borderId="26" xfId="103" applyNumberFormat="1" applyFont="1" applyFill="1" applyBorder="1" applyAlignment="1" applyProtection="1">
      <alignment horizontal="center" wrapText="1"/>
      <protection locked="0"/>
    </xf>
    <xf numFmtId="0" fontId="75" fillId="7" borderId="51" xfId="103" applyFont="1" applyFill="1" applyBorder="1" applyAlignment="1" applyProtection="1">
      <alignment wrapText="1"/>
      <protection locked="0"/>
    </xf>
    <xf numFmtId="49" fontId="76" fillId="7" borderId="54" xfId="103" applyNumberFormat="1" applyFont="1" applyFill="1" applyBorder="1" applyAlignment="1">
      <alignment horizontal="center" wrapText="1"/>
      <protection/>
    </xf>
    <xf numFmtId="2" fontId="76" fillId="53" borderId="25" xfId="91" applyNumberFormat="1" applyFont="1" applyFill="1" applyBorder="1" applyAlignment="1" applyProtection="1">
      <alignment horizontal="center" vertical="center"/>
      <protection locked="0"/>
    </xf>
    <xf numFmtId="184" fontId="76" fillId="53" borderId="25" xfId="103" applyNumberFormat="1" applyFont="1" applyFill="1" applyBorder="1" applyAlignment="1" applyProtection="1">
      <alignment horizontal="center" vertical="center"/>
      <protection locked="0"/>
    </xf>
    <xf numFmtId="2" fontId="76" fillId="53" borderId="25" xfId="103" applyNumberFormat="1" applyFont="1" applyFill="1" applyBorder="1" applyAlignment="1" applyProtection="1">
      <alignment horizontal="center" vertical="center"/>
      <protection locked="0"/>
    </xf>
    <xf numFmtId="49" fontId="76" fillId="7" borderId="41" xfId="103" applyNumberFormat="1" applyFont="1" applyFill="1" applyBorder="1" applyAlignment="1">
      <alignment horizontal="center" wrapText="1"/>
      <protection/>
    </xf>
    <xf numFmtId="0" fontId="76" fillId="7" borderId="41" xfId="103" applyFont="1" applyFill="1" applyBorder="1" applyAlignment="1">
      <alignment horizontal="right" wrapText="1"/>
      <protection/>
    </xf>
    <xf numFmtId="0" fontId="76" fillId="7" borderId="41" xfId="103" applyFont="1" applyFill="1" applyBorder="1" applyAlignment="1">
      <alignment horizontal="center"/>
      <protection/>
    </xf>
    <xf numFmtId="0" fontId="75" fillId="50" borderId="78" xfId="0" applyFont="1" applyFill="1" applyBorder="1" applyAlignment="1">
      <alignment horizontal="center" vertical="top"/>
    </xf>
    <xf numFmtId="0" fontId="75" fillId="50" borderId="80" xfId="0" applyFont="1" applyFill="1" applyBorder="1" applyAlignment="1">
      <alignment horizontal="center" vertical="top" wrapText="1"/>
    </xf>
    <xf numFmtId="4" fontId="76" fillId="56" borderId="50" xfId="0" applyNumberFormat="1" applyFont="1" applyFill="1" applyBorder="1" applyAlignment="1" applyProtection="1">
      <alignment horizontal="center" vertical="center"/>
      <protection/>
    </xf>
    <xf numFmtId="4" fontId="76" fillId="56" borderId="50" xfId="0" applyNumberFormat="1" applyFont="1" applyFill="1" applyBorder="1" applyAlignment="1" applyProtection="1">
      <alignment horizontal="center" vertical="center"/>
      <protection locked="0"/>
    </xf>
    <xf numFmtId="4" fontId="4" fillId="56" borderId="57" xfId="0" applyNumberFormat="1" applyFont="1" applyFill="1" applyBorder="1" applyAlignment="1" applyProtection="1">
      <alignment horizontal="center" vertical="center"/>
      <protection/>
    </xf>
    <xf numFmtId="0" fontId="75" fillId="11" borderId="26" xfId="0" applyFont="1" applyFill="1" applyBorder="1" applyAlignment="1">
      <alignment horizontal="center" vertical="top" wrapText="1"/>
    </xf>
    <xf numFmtId="0" fontId="75" fillId="11" borderId="25" xfId="0" applyFont="1" applyFill="1" applyBorder="1" applyAlignment="1">
      <alignment horizontal="center" vertical="top"/>
    </xf>
    <xf numFmtId="0" fontId="75" fillId="11" borderId="51" xfId="0" applyFont="1" applyFill="1" applyBorder="1" applyAlignment="1">
      <alignment horizontal="center" vertical="top" wrapText="1"/>
    </xf>
    <xf numFmtId="0" fontId="75" fillId="50" borderId="28" xfId="0" applyFont="1" applyFill="1" applyBorder="1" applyAlignment="1">
      <alignment horizontal="center" vertical="top"/>
    </xf>
    <xf numFmtId="4" fontId="77" fillId="7" borderId="28" xfId="0" applyNumberFormat="1" applyFont="1" applyFill="1" applyBorder="1" applyAlignment="1">
      <alignment horizontal="center" vertical="center" wrapText="1"/>
    </xf>
    <xf numFmtId="4" fontId="77" fillId="7" borderId="42" xfId="0" applyNumberFormat="1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center" vertical="center"/>
    </xf>
    <xf numFmtId="0" fontId="99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3" fillId="50" borderId="82" xfId="0" applyNumberFormat="1" applyFont="1" applyFill="1" applyBorder="1" applyAlignment="1" applyProtection="1">
      <alignment horizontal="center" vertical="center"/>
      <protection/>
    </xf>
    <xf numFmtId="4" fontId="3" fillId="50" borderId="98" xfId="0" applyNumberFormat="1" applyFont="1" applyFill="1" applyBorder="1" applyAlignment="1" applyProtection="1">
      <alignment horizontal="center" vertical="center"/>
      <protection/>
    </xf>
    <xf numFmtId="4" fontId="3" fillId="50" borderId="83" xfId="0" applyNumberFormat="1" applyFont="1" applyFill="1" applyBorder="1" applyAlignment="1" applyProtection="1">
      <alignment horizontal="center" vertical="center"/>
      <protection/>
    </xf>
    <xf numFmtId="4" fontId="76" fillId="50" borderId="23" xfId="0" applyNumberFormat="1" applyFont="1" applyFill="1" applyBorder="1" applyAlignment="1" applyProtection="1">
      <alignment horizontal="center" vertical="center" wrapText="1"/>
      <protection/>
    </xf>
    <xf numFmtId="4" fontId="76" fillId="11" borderId="65" xfId="0" applyNumberFormat="1" applyFont="1" applyFill="1" applyBorder="1" applyAlignment="1" applyProtection="1">
      <alignment horizontal="center" vertical="center" wrapText="1"/>
      <protection/>
    </xf>
    <xf numFmtId="4" fontId="170" fillId="0" borderId="92" xfId="0" applyNumberFormat="1" applyFont="1" applyFill="1" applyBorder="1" applyAlignment="1">
      <alignment horizontal="center" vertical="center" wrapText="1"/>
    </xf>
    <xf numFmtId="4" fontId="76" fillId="50" borderId="78" xfId="0" applyNumberFormat="1" applyFont="1" applyFill="1" applyBorder="1" applyAlignment="1" applyProtection="1">
      <alignment horizontal="center" vertical="center"/>
      <protection/>
    </xf>
    <xf numFmtId="4" fontId="76" fillId="50" borderId="79" xfId="0" applyNumberFormat="1" applyFont="1" applyFill="1" applyBorder="1" applyAlignment="1" applyProtection="1">
      <alignment horizontal="center" vertical="center"/>
      <protection/>
    </xf>
    <xf numFmtId="4" fontId="76" fillId="50" borderId="80" xfId="0" applyNumberFormat="1" applyFont="1" applyFill="1" applyBorder="1" applyAlignment="1" applyProtection="1">
      <alignment horizontal="center" vertical="center"/>
      <protection/>
    </xf>
    <xf numFmtId="4" fontId="75" fillId="50" borderId="107" xfId="0" applyNumberFormat="1" applyFont="1" applyFill="1" applyBorder="1" applyAlignment="1" applyProtection="1">
      <alignment horizontal="center" vertical="center"/>
      <protection/>
    </xf>
    <xf numFmtId="4" fontId="75" fillId="50" borderId="98" xfId="0" applyNumberFormat="1" applyFont="1" applyFill="1" applyBorder="1" applyAlignment="1" applyProtection="1">
      <alignment horizontal="center" vertical="center"/>
      <protection/>
    </xf>
    <xf numFmtId="4" fontId="75" fillId="50" borderId="83" xfId="0" applyNumberFormat="1" applyFont="1" applyFill="1" applyBorder="1" applyAlignment="1" applyProtection="1">
      <alignment horizontal="center" vertical="center"/>
      <protection/>
    </xf>
    <xf numFmtId="4" fontId="170" fillId="50" borderId="22" xfId="0" applyNumberFormat="1" applyFont="1" applyFill="1" applyBorder="1" applyAlignment="1" applyProtection="1">
      <alignment horizontal="center" vertical="center"/>
      <protection/>
    </xf>
    <xf numFmtId="4" fontId="170" fillId="50" borderId="23" xfId="0" applyNumberFormat="1" applyFont="1" applyFill="1" applyBorder="1" applyAlignment="1" applyProtection="1">
      <alignment horizontal="center" vertical="center"/>
      <protection/>
    </xf>
    <xf numFmtId="4" fontId="170" fillId="50" borderId="73" xfId="0" applyNumberFormat="1" applyFont="1" applyFill="1" applyBorder="1" applyAlignment="1" applyProtection="1">
      <alignment horizontal="center" vertical="center"/>
      <protection/>
    </xf>
    <xf numFmtId="4" fontId="170" fillId="50" borderId="28" xfId="0" applyNumberFormat="1" applyFont="1" applyFill="1" applyBorder="1" applyAlignment="1" applyProtection="1">
      <alignment horizontal="center" vertical="center"/>
      <protection/>
    </xf>
    <xf numFmtId="4" fontId="170" fillId="0" borderId="29" xfId="0" applyNumberFormat="1" applyFont="1" applyFill="1" applyBorder="1" applyAlignment="1" applyProtection="1">
      <alignment horizontal="center" vertical="center"/>
      <protection/>
    </xf>
    <xf numFmtId="4" fontId="170" fillId="0" borderId="42" xfId="0" applyNumberFormat="1" applyFont="1" applyFill="1" applyBorder="1" applyAlignment="1" applyProtection="1">
      <alignment horizontal="center" vertical="center"/>
      <protection/>
    </xf>
    <xf numFmtId="4" fontId="170" fillId="50" borderId="43" xfId="0" applyNumberFormat="1" applyFont="1" applyFill="1" applyBorder="1" applyAlignment="1" applyProtection="1">
      <alignment horizontal="center" vertical="center"/>
      <protection/>
    </xf>
    <xf numFmtId="4" fontId="170" fillId="0" borderId="57" xfId="0" applyNumberFormat="1" applyFont="1" applyFill="1" applyBorder="1" applyAlignment="1" applyProtection="1">
      <alignment horizontal="center" vertical="center"/>
      <protection/>
    </xf>
    <xf numFmtId="4" fontId="75" fillId="50" borderId="78" xfId="0" applyNumberFormat="1" applyFont="1" applyFill="1" applyBorder="1" applyAlignment="1" applyProtection="1">
      <alignment horizontal="center" vertical="center"/>
      <protection/>
    </xf>
    <xf numFmtId="4" fontId="75" fillId="50" borderId="79" xfId="0" applyNumberFormat="1" applyFont="1" applyFill="1" applyBorder="1" applyAlignment="1" applyProtection="1">
      <alignment horizontal="center" vertical="center"/>
      <protection/>
    </xf>
    <xf numFmtId="4" fontId="75" fillId="50" borderId="88" xfId="0" applyNumberFormat="1" applyFont="1" applyFill="1" applyBorder="1" applyAlignment="1" applyProtection="1">
      <alignment horizontal="center" vertical="center"/>
      <protection/>
    </xf>
    <xf numFmtId="4" fontId="75" fillId="50" borderId="82" xfId="0" applyNumberFormat="1" applyFont="1" applyFill="1" applyBorder="1" applyAlignment="1" applyProtection="1">
      <alignment horizontal="center" vertical="center"/>
      <protection/>
    </xf>
    <xf numFmtId="4" fontId="170" fillId="11" borderId="69" xfId="0" applyNumberFormat="1" applyFont="1" applyFill="1" applyBorder="1" applyAlignment="1" applyProtection="1">
      <alignment horizontal="center" vertical="center"/>
      <protection/>
    </xf>
    <xf numFmtId="4" fontId="76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76" fillId="50" borderId="62" xfId="0" applyNumberFormat="1" applyFont="1" applyFill="1" applyBorder="1" applyAlignment="1" applyProtection="1">
      <alignment horizontal="center"/>
      <protection/>
    </xf>
    <xf numFmtId="4" fontId="76" fillId="50" borderId="66" xfId="0" applyNumberFormat="1" applyFont="1" applyFill="1" applyBorder="1" applyAlignment="1" applyProtection="1">
      <alignment horizontal="center"/>
      <protection/>
    </xf>
    <xf numFmtId="4" fontId="3" fillId="7" borderId="84" xfId="0" applyNumberFormat="1" applyFont="1" applyFill="1" applyBorder="1" applyAlignment="1">
      <alignment horizontal="center" vertical="center" wrapText="1"/>
    </xf>
    <xf numFmtId="4" fontId="75" fillId="7" borderId="87" xfId="0" applyNumberFormat="1" applyFont="1" applyFill="1" applyBorder="1" applyAlignment="1">
      <alignment horizontal="center"/>
    </xf>
    <xf numFmtId="4" fontId="76" fillId="0" borderId="71" xfId="0" applyNumberFormat="1" applyFont="1" applyFill="1" applyBorder="1" applyAlignment="1">
      <alignment horizontal="center" vertical="center" wrapText="1"/>
    </xf>
    <xf numFmtId="4" fontId="76" fillId="0" borderId="56" xfId="0" applyNumberFormat="1" applyFont="1" applyFill="1" applyBorder="1" applyAlignment="1">
      <alignment horizontal="center" vertical="center" wrapText="1"/>
    </xf>
    <xf numFmtId="4" fontId="75" fillId="50" borderId="6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4" fontId="76" fillId="11" borderId="102" xfId="0" applyNumberFormat="1" applyFont="1" applyFill="1" applyBorder="1" applyAlignment="1" applyProtection="1">
      <alignment horizontal="center" vertical="center"/>
      <protection/>
    </xf>
    <xf numFmtId="4" fontId="76" fillId="11" borderId="99" xfId="0" applyNumberFormat="1" applyFont="1" applyFill="1" applyBorder="1" applyAlignment="1" applyProtection="1">
      <alignment horizontal="center" vertical="center"/>
      <protection/>
    </xf>
    <xf numFmtId="4" fontId="4" fillId="11" borderId="99" xfId="0" applyNumberFormat="1" applyFont="1" applyFill="1" applyBorder="1" applyAlignment="1" applyProtection="1">
      <alignment horizontal="center" vertical="center"/>
      <protection/>
    </xf>
    <xf numFmtId="4" fontId="76" fillId="11" borderId="104" xfId="0" applyNumberFormat="1" applyFont="1" applyFill="1" applyBorder="1" applyAlignment="1" applyProtection="1">
      <alignment horizontal="center" vertical="center"/>
      <protection/>
    </xf>
    <xf numFmtId="4" fontId="76" fillId="11" borderId="103" xfId="0" applyNumberFormat="1" applyFont="1" applyFill="1" applyBorder="1" applyAlignment="1" applyProtection="1">
      <alignment horizontal="center" vertical="center"/>
      <protection/>
    </xf>
    <xf numFmtId="0" fontId="75" fillId="2" borderId="78" xfId="91" applyFont="1" applyFill="1" applyBorder="1" applyAlignment="1">
      <alignment horizontal="center" vertical="center" wrapText="1"/>
      <protection/>
    </xf>
    <xf numFmtId="0" fontId="75" fillId="2" borderId="79" xfId="91" applyFont="1" applyFill="1" applyBorder="1" applyAlignment="1">
      <alignment horizontal="center" vertical="center" wrapText="1"/>
      <protection/>
    </xf>
    <xf numFmtId="0" fontId="75" fillId="2" borderId="88" xfId="91" applyFont="1" applyFill="1" applyBorder="1" applyAlignment="1">
      <alignment horizontal="center" vertical="center" wrapText="1"/>
      <protection/>
    </xf>
    <xf numFmtId="0" fontId="75" fillId="2" borderId="35" xfId="91" applyFont="1" applyFill="1" applyBorder="1" applyAlignment="1" applyProtection="1">
      <alignment horizontal="center" vertical="center" wrapText="1"/>
      <protection/>
    </xf>
    <xf numFmtId="0" fontId="75" fillId="2" borderId="36" xfId="91" applyFont="1" applyFill="1" applyBorder="1" applyAlignment="1" applyProtection="1">
      <alignment horizontal="center" vertical="center" wrapText="1"/>
      <protection/>
    </xf>
    <xf numFmtId="0" fontId="75" fillId="2" borderId="81" xfId="91" applyFont="1" applyFill="1" applyBorder="1" applyAlignment="1" applyProtection="1">
      <alignment horizontal="center" vertical="center" wrapText="1"/>
      <protection/>
    </xf>
    <xf numFmtId="0" fontId="75" fillId="2" borderId="59" xfId="91" applyFont="1" applyFill="1" applyBorder="1" applyAlignment="1">
      <alignment horizontal="center" vertical="center" wrapText="1"/>
      <protection/>
    </xf>
    <xf numFmtId="0" fontId="75" fillId="2" borderId="67" xfId="91" applyFont="1" applyFill="1" applyBorder="1" applyAlignment="1">
      <alignment horizontal="center" vertical="center" wrapText="1"/>
      <protection/>
    </xf>
    <xf numFmtId="0" fontId="75" fillId="2" borderId="68" xfId="91" applyFont="1" applyFill="1" applyBorder="1" applyAlignment="1">
      <alignment horizontal="center" vertical="center" wrapText="1"/>
      <protection/>
    </xf>
    <xf numFmtId="4" fontId="75" fillId="2" borderId="62" xfId="91" applyNumberFormat="1" applyFont="1" applyFill="1" applyBorder="1" applyAlignment="1" applyProtection="1">
      <alignment horizontal="center"/>
      <protection locked="0"/>
    </xf>
    <xf numFmtId="4" fontId="75" fillId="2" borderId="23" xfId="91" applyNumberFormat="1" applyFont="1" applyFill="1" applyBorder="1" applyAlignment="1" applyProtection="1">
      <alignment horizontal="center"/>
      <protection locked="0"/>
    </xf>
    <xf numFmtId="4" fontId="75" fillId="2" borderId="73" xfId="91" applyNumberFormat="1" applyFont="1" applyFill="1" applyBorder="1" applyAlignment="1" applyProtection="1">
      <alignment horizontal="center"/>
      <protection locked="0"/>
    </xf>
    <xf numFmtId="4" fontId="75" fillId="2" borderId="62" xfId="91" applyNumberFormat="1" applyFont="1" applyFill="1" applyBorder="1" applyAlignment="1" applyProtection="1">
      <alignment horizontal="center"/>
      <protection/>
    </xf>
    <xf numFmtId="4" fontId="75" fillId="2" borderId="23" xfId="91" applyNumberFormat="1" applyFont="1" applyFill="1" applyBorder="1" applyAlignment="1" applyProtection="1">
      <alignment horizontal="center"/>
      <protection/>
    </xf>
    <xf numFmtId="4" fontId="75" fillId="2" borderId="43" xfId="91" applyNumberFormat="1" applyFont="1" applyFill="1" applyBorder="1" applyAlignment="1" applyProtection="1">
      <alignment horizontal="center"/>
      <protection/>
    </xf>
    <xf numFmtId="2" fontId="2" fillId="2" borderId="22" xfId="91" applyNumberFormat="1" applyFont="1" applyFill="1" applyBorder="1" applyAlignment="1">
      <alignment horizontal="center"/>
      <protection/>
    </xf>
    <xf numFmtId="2" fontId="2" fillId="2" borderId="23" xfId="91" applyNumberFormat="1" applyFont="1" applyFill="1" applyBorder="1" applyAlignment="1">
      <alignment horizontal="center"/>
      <protection/>
    </xf>
    <xf numFmtId="2" fontId="2" fillId="2" borderId="73" xfId="91" applyNumberFormat="1" applyFont="1" applyFill="1" applyBorder="1" applyAlignment="1">
      <alignment horizontal="center"/>
      <protection/>
    </xf>
    <xf numFmtId="4" fontId="102" fillId="2" borderId="64" xfId="122" applyNumberFormat="1" applyFont="1" applyFill="1" applyBorder="1" applyAlignment="1" applyProtection="1">
      <alignment horizontal="center"/>
      <protection locked="0"/>
    </xf>
    <xf numFmtId="4" fontId="102" fillId="2" borderId="26" xfId="91" applyNumberFormat="1" applyFont="1" applyFill="1" applyBorder="1" applyAlignment="1" applyProtection="1">
      <alignment horizontal="center"/>
      <protection locked="0"/>
    </xf>
    <xf numFmtId="4" fontId="102" fillId="2" borderId="51" xfId="91" applyNumberFormat="1" applyFont="1" applyFill="1" applyBorder="1" applyAlignment="1" applyProtection="1">
      <alignment horizontal="center"/>
      <protection locked="0"/>
    </xf>
    <xf numFmtId="4" fontId="102" fillId="2" borderId="64" xfId="122" applyNumberFormat="1" applyFont="1" applyFill="1" applyBorder="1" applyAlignment="1" applyProtection="1">
      <alignment horizontal="center"/>
      <protection/>
    </xf>
    <xf numFmtId="4" fontId="102" fillId="2" borderId="26" xfId="91" applyNumberFormat="1" applyFont="1" applyFill="1" applyBorder="1" applyAlignment="1" applyProtection="1">
      <alignment horizontal="center"/>
      <protection/>
    </xf>
    <xf numFmtId="4" fontId="102" fillId="2" borderId="50" xfId="91" applyNumberFormat="1" applyFont="1" applyFill="1" applyBorder="1" applyAlignment="1" applyProtection="1">
      <alignment horizontal="center"/>
      <protection/>
    </xf>
    <xf numFmtId="2" fontId="56" fillId="2" borderId="25" xfId="91" applyNumberFormat="1" applyFont="1" applyFill="1" applyBorder="1" applyAlignment="1">
      <alignment horizontal="center"/>
      <protection/>
    </xf>
    <xf numFmtId="2" fontId="56" fillId="2" borderId="26" xfId="91" applyNumberFormat="1" applyFont="1" applyFill="1" applyBorder="1" applyAlignment="1">
      <alignment horizontal="center"/>
      <protection/>
    </xf>
    <xf numFmtId="2" fontId="56" fillId="2" borderId="51" xfId="91" applyNumberFormat="1" applyFont="1" applyFill="1" applyBorder="1" applyAlignment="1">
      <alignment horizontal="center"/>
      <protection/>
    </xf>
    <xf numFmtId="4" fontId="75" fillId="2" borderId="64" xfId="91" applyNumberFormat="1" applyFont="1" applyFill="1" applyBorder="1" applyAlignment="1" applyProtection="1">
      <alignment horizontal="center"/>
      <protection locked="0"/>
    </xf>
    <xf numFmtId="4" fontId="75" fillId="2" borderId="26" xfId="91" applyNumberFormat="1" applyFont="1" applyFill="1" applyBorder="1" applyAlignment="1" applyProtection="1">
      <alignment horizontal="center"/>
      <protection locked="0"/>
    </xf>
    <xf numFmtId="4" fontId="75" fillId="2" borderId="51" xfId="91" applyNumberFormat="1" applyFont="1" applyFill="1" applyBorder="1" applyAlignment="1" applyProtection="1">
      <alignment horizontal="center"/>
      <protection locked="0"/>
    </xf>
    <xf numFmtId="4" fontId="75" fillId="2" borderId="64" xfId="91" applyNumberFormat="1" applyFont="1" applyFill="1" applyBorder="1" applyAlignment="1" applyProtection="1">
      <alignment horizontal="center"/>
      <protection/>
    </xf>
    <xf numFmtId="4" fontId="75" fillId="2" borderId="26" xfId="91" applyNumberFormat="1" applyFont="1" applyFill="1" applyBorder="1" applyAlignment="1" applyProtection="1">
      <alignment horizontal="center"/>
      <protection/>
    </xf>
    <xf numFmtId="4" fontId="75" fillId="2" borderId="50" xfId="91" applyNumberFormat="1" applyFont="1" applyFill="1" applyBorder="1" applyAlignment="1" applyProtection="1">
      <alignment horizontal="center"/>
      <protection/>
    </xf>
    <xf numFmtId="2" fontId="1" fillId="2" borderId="25" xfId="91" applyNumberFormat="1" applyFont="1" applyFill="1" applyBorder="1" applyAlignment="1">
      <alignment horizontal="center"/>
      <protection/>
    </xf>
    <xf numFmtId="2" fontId="1" fillId="2" borderId="26" xfId="91" applyNumberFormat="1" applyFont="1" applyFill="1" applyBorder="1" applyAlignment="1">
      <alignment horizontal="center"/>
      <protection/>
    </xf>
    <xf numFmtId="2" fontId="1" fillId="2" borderId="51" xfId="91" applyNumberFormat="1" applyFont="1" applyFill="1" applyBorder="1" applyAlignment="1">
      <alignment horizontal="center"/>
      <protection/>
    </xf>
    <xf numFmtId="4" fontId="76" fillId="2" borderId="26" xfId="91" applyNumberFormat="1" applyFont="1" applyFill="1" applyBorder="1" applyAlignment="1" applyProtection="1">
      <alignment horizontal="center"/>
      <protection locked="0"/>
    </xf>
    <xf numFmtId="4" fontId="76" fillId="2" borderId="51" xfId="91" applyNumberFormat="1" applyFont="1" applyFill="1" applyBorder="1" applyAlignment="1" applyProtection="1">
      <alignment horizontal="center"/>
      <protection locked="0"/>
    </xf>
    <xf numFmtId="4" fontId="76" fillId="2" borderId="26" xfId="91" applyNumberFormat="1" applyFont="1" applyFill="1" applyBorder="1" applyAlignment="1" applyProtection="1">
      <alignment horizontal="center"/>
      <protection/>
    </xf>
    <xf numFmtId="4" fontId="76" fillId="2" borderId="50" xfId="91" applyNumberFormat="1" applyFont="1" applyFill="1" applyBorder="1" applyAlignment="1" applyProtection="1">
      <alignment horizontal="center"/>
      <protection/>
    </xf>
    <xf numFmtId="4" fontId="172" fillId="2" borderId="65" xfId="91" applyNumberFormat="1" applyFont="1" applyFill="1" applyBorder="1" applyAlignment="1" applyProtection="1">
      <alignment horizontal="center"/>
      <protection locked="0"/>
    </xf>
    <xf numFmtId="4" fontId="172" fillId="2" borderId="65" xfId="91" applyNumberFormat="1" applyFont="1" applyFill="1" applyBorder="1" applyAlignment="1" applyProtection="1">
      <alignment horizontal="center"/>
      <protection/>
    </xf>
    <xf numFmtId="4" fontId="170" fillId="2" borderId="22" xfId="0" applyNumberFormat="1" applyFont="1" applyFill="1" applyBorder="1" applyAlignment="1" applyProtection="1">
      <alignment horizontal="center" vertical="center"/>
      <protection/>
    </xf>
    <xf numFmtId="4" fontId="170" fillId="2" borderId="23" xfId="0" applyNumberFormat="1" applyFont="1" applyFill="1" applyBorder="1" applyAlignment="1" applyProtection="1">
      <alignment horizontal="center" vertical="center"/>
      <protection/>
    </xf>
    <xf numFmtId="4" fontId="170" fillId="2" borderId="73" xfId="0" applyNumberFormat="1" applyFont="1" applyFill="1" applyBorder="1" applyAlignment="1" applyProtection="1">
      <alignment horizontal="center" vertical="center"/>
      <protection/>
    </xf>
    <xf numFmtId="4" fontId="76" fillId="2" borderId="25" xfId="0" applyNumberFormat="1" applyFont="1" applyFill="1" applyBorder="1" applyAlignment="1" applyProtection="1">
      <alignment horizontal="center" vertical="center"/>
      <protection/>
    </xf>
    <xf numFmtId="4" fontId="76" fillId="2" borderId="26" xfId="0" applyNumberFormat="1" applyFont="1" applyFill="1" applyBorder="1" applyAlignment="1" applyProtection="1">
      <alignment horizontal="center" vertical="center"/>
      <protection/>
    </xf>
    <xf numFmtId="4" fontId="76" fillId="2" borderId="51" xfId="0" applyNumberFormat="1" applyFont="1" applyFill="1" applyBorder="1" applyAlignment="1" applyProtection="1">
      <alignment horizontal="center" vertical="center"/>
      <protection/>
    </xf>
    <xf numFmtId="0" fontId="7" fillId="7" borderId="19" xfId="107" applyFont="1" applyFill="1" applyBorder="1" applyAlignment="1" applyProtection="1">
      <alignment horizontal="left" vertical="top" indent="3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7" borderId="86" xfId="107" applyFont="1" applyFill="1" applyBorder="1" applyAlignment="1" applyProtection="1">
      <alignment horizontal="left" vertical="top" indent="3"/>
      <protection/>
    </xf>
    <xf numFmtId="0" fontId="7" fillId="0" borderId="90" xfId="107" applyFont="1" applyBorder="1" applyAlignment="1" applyProtection="1">
      <alignment horizontal="center" vertical="center" wrapText="1"/>
      <protection locked="0"/>
    </xf>
    <xf numFmtId="0" fontId="7" fillId="0" borderId="114" xfId="107" applyFont="1" applyBorder="1" applyAlignment="1" applyProtection="1">
      <alignment horizontal="center" vertical="center" wrapText="1"/>
      <protection locked="0"/>
    </xf>
    <xf numFmtId="0" fontId="7" fillId="0" borderId="20" xfId="107" applyFont="1" applyBorder="1" applyAlignment="1" applyProtection="1">
      <alignment horizontal="center" vertical="center" wrapText="1"/>
      <protection locked="0"/>
    </xf>
    <xf numFmtId="0" fontId="7" fillId="7" borderId="77" xfId="107" applyFont="1" applyFill="1" applyBorder="1" applyAlignment="1" applyProtection="1">
      <alignment horizontal="center" vertical="top"/>
      <protection/>
    </xf>
    <xf numFmtId="0" fontId="7" fillId="7" borderId="115" xfId="107" applyFont="1" applyFill="1" applyBorder="1" applyAlignment="1" applyProtection="1">
      <alignment horizontal="center" vertical="top"/>
      <protection/>
    </xf>
    <xf numFmtId="0" fontId="7" fillId="0" borderId="90" xfId="107" applyFont="1" applyFill="1" applyBorder="1" applyAlignment="1" applyProtection="1">
      <alignment horizontal="center" vertical="center" wrapText="1"/>
      <protection/>
    </xf>
    <xf numFmtId="0" fontId="7" fillId="0" borderId="114" xfId="107" applyFont="1" applyFill="1" applyBorder="1" applyAlignment="1" applyProtection="1">
      <alignment horizontal="center" vertical="center" wrapText="1"/>
      <protection/>
    </xf>
    <xf numFmtId="0" fontId="7" fillId="0" borderId="20" xfId="107" applyFont="1" applyFill="1" applyBorder="1" applyAlignment="1" applyProtection="1">
      <alignment horizontal="center" vertical="center" wrapText="1"/>
      <protection/>
    </xf>
    <xf numFmtId="0" fontId="7" fillId="0" borderId="0" xfId="107" applyFont="1" applyBorder="1" applyAlignment="1" applyProtection="1">
      <alignment/>
      <protection/>
    </xf>
    <xf numFmtId="0" fontId="7" fillId="0" borderId="21" xfId="107" applyFont="1" applyBorder="1" applyAlignment="1" applyProtection="1">
      <alignment/>
      <protection/>
    </xf>
    <xf numFmtId="0" fontId="8" fillId="7" borderId="19" xfId="107" applyFont="1" applyFill="1" applyBorder="1" applyAlignment="1" applyProtection="1">
      <alignment horizontal="center" wrapText="1"/>
      <protection/>
    </xf>
    <xf numFmtId="0" fontId="8" fillId="7" borderId="0" xfId="107" applyFont="1" applyFill="1" applyBorder="1" applyAlignment="1" applyProtection="1">
      <alignment horizontal="center" wrapText="1"/>
      <protection/>
    </xf>
    <xf numFmtId="0" fontId="8" fillId="7" borderId="21" xfId="107" applyFont="1" applyFill="1" applyBorder="1" applyAlignment="1" applyProtection="1">
      <alignment horizontal="center" wrapText="1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7" fillId="7" borderId="19" xfId="107" applyFont="1" applyFill="1" applyBorder="1" applyAlignment="1" applyProtection="1">
      <alignment horizontal="center" vertical="top"/>
      <protection/>
    </xf>
    <xf numFmtId="0" fontId="7" fillId="7" borderId="0" xfId="107" applyFont="1" applyFill="1" applyBorder="1" applyAlignment="1" applyProtection="1">
      <alignment horizontal="center" vertical="top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8" fillId="7" borderId="21" xfId="107" applyFont="1" applyFill="1" applyBorder="1" applyAlignment="1" applyProtection="1">
      <alignment horizontal="left" wrapText="1"/>
      <protection/>
    </xf>
    <xf numFmtId="0" fontId="7" fillId="0" borderId="90" xfId="107" applyFont="1" applyBorder="1" applyAlignment="1" applyProtection="1">
      <alignment horizontal="center" wrapText="1"/>
      <protection locked="0"/>
    </xf>
    <xf numFmtId="0" fontId="7" fillId="0" borderId="114" xfId="107" applyFont="1" applyBorder="1" applyAlignment="1" applyProtection="1">
      <alignment horizontal="center" wrapText="1"/>
      <protection locked="0"/>
    </xf>
    <xf numFmtId="0" fontId="7" fillId="0" borderId="20" xfId="107" applyFont="1" applyBorder="1" applyAlignment="1" applyProtection="1">
      <alignment horizontal="center" wrapText="1"/>
      <protection locked="0"/>
    </xf>
    <xf numFmtId="49" fontId="7" fillId="0" borderId="90" xfId="107" applyNumberFormat="1" applyFont="1" applyBorder="1" applyAlignment="1" applyProtection="1">
      <alignment horizontal="center"/>
      <protection locked="0"/>
    </xf>
    <xf numFmtId="49" fontId="7" fillId="0" borderId="114" xfId="107" applyNumberFormat="1" applyFont="1" applyBorder="1" applyAlignment="1" applyProtection="1">
      <alignment horizontal="center"/>
      <protection locked="0"/>
    </xf>
    <xf numFmtId="49" fontId="7" fillId="0" borderId="20" xfId="107" applyNumberFormat="1" applyFont="1" applyBorder="1" applyAlignment="1" applyProtection="1">
      <alignment horizontal="center"/>
      <protection locked="0"/>
    </xf>
    <xf numFmtId="0" fontId="7" fillId="0" borderId="90" xfId="107" applyFont="1" applyFill="1" applyBorder="1" applyAlignment="1" applyProtection="1">
      <alignment horizontal="center" wrapText="1"/>
      <protection locked="0"/>
    </xf>
    <xf numFmtId="0" fontId="7" fillId="0" borderId="114" xfId="107" applyFont="1" applyFill="1" applyBorder="1" applyAlignment="1" applyProtection="1">
      <alignment horizontal="center" wrapText="1"/>
      <protection locked="0"/>
    </xf>
    <xf numFmtId="0" fontId="7" fillId="0" borderId="20" xfId="107" applyFont="1" applyFill="1" applyBorder="1" applyAlignment="1" applyProtection="1">
      <alignment horizontal="center" wrapText="1"/>
      <protection locked="0"/>
    </xf>
    <xf numFmtId="0" fontId="16" fillId="7" borderId="19" xfId="107" applyFont="1" applyFill="1" applyBorder="1" applyAlignment="1" applyProtection="1">
      <alignment horizontal="left" vertical="top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0" fontId="7" fillId="0" borderId="90" xfId="107" applyFont="1" applyFill="1" applyBorder="1" applyAlignment="1" applyProtection="1">
      <alignment horizontal="center"/>
      <protection locked="0"/>
    </xf>
    <xf numFmtId="0" fontId="7" fillId="0" borderId="114" xfId="107" applyFont="1" applyFill="1" applyBorder="1" applyAlignment="1" applyProtection="1">
      <alignment horizontal="center"/>
      <protection locked="0"/>
    </xf>
    <xf numFmtId="0" fontId="7" fillId="0" borderId="20" xfId="107" applyFont="1" applyFill="1" applyBorder="1" applyAlignment="1" applyProtection="1">
      <alignment horizontal="center"/>
      <protection locked="0"/>
    </xf>
    <xf numFmtId="0" fontId="51" fillId="0" borderId="90" xfId="70" applyFont="1" applyBorder="1" applyAlignment="1" applyProtection="1">
      <alignment horizontal="center"/>
      <protection locked="0"/>
    </xf>
    <xf numFmtId="0" fontId="60" fillId="0" borderId="114" xfId="71" applyBorder="1" applyAlignment="1" applyProtection="1">
      <alignment horizontal="center"/>
      <protection locked="0"/>
    </xf>
    <xf numFmtId="0" fontId="60" fillId="0" borderId="20" xfId="71" applyBorder="1" applyAlignment="1" applyProtection="1">
      <alignment horizontal="center"/>
      <protection locked="0"/>
    </xf>
    <xf numFmtId="0" fontId="7" fillId="0" borderId="89" xfId="107" applyFont="1" applyFill="1" applyBorder="1" applyAlignment="1" applyProtection="1">
      <alignment horizontal="center"/>
      <protection locked="0"/>
    </xf>
    <xf numFmtId="0" fontId="7" fillId="0" borderId="84" xfId="107" applyFont="1" applyFill="1" applyBorder="1" applyAlignment="1" applyProtection="1">
      <alignment horizontal="center"/>
      <protection locked="0"/>
    </xf>
    <xf numFmtId="0" fontId="7" fillId="0" borderId="116" xfId="107" applyFont="1" applyFill="1" applyBorder="1" applyAlignment="1" applyProtection="1">
      <alignment horizontal="center"/>
      <protection locked="0"/>
    </xf>
    <xf numFmtId="0" fontId="7" fillId="0" borderId="92" xfId="107" applyFont="1" applyBorder="1" applyAlignment="1" applyProtection="1">
      <alignment horizontal="center"/>
      <protection locked="0"/>
    </xf>
    <xf numFmtId="0" fontId="7" fillId="0" borderId="77" xfId="107" applyFont="1" applyBorder="1" applyAlignment="1" applyProtection="1">
      <alignment horizontal="center"/>
      <protection locked="0"/>
    </xf>
    <xf numFmtId="0" fontId="7" fillId="0" borderId="115" xfId="107" applyFont="1" applyBorder="1" applyAlignment="1" applyProtection="1">
      <alignment horizontal="center"/>
      <protection locked="0"/>
    </xf>
    <xf numFmtId="0" fontId="8" fillId="7" borderId="19" xfId="107" applyFont="1" applyFill="1" applyBorder="1" applyAlignment="1" applyProtection="1">
      <alignment horizontal="left"/>
      <protection/>
    </xf>
    <xf numFmtId="0" fontId="8" fillId="7" borderId="0" xfId="107" applyFont="1" applyFill="1" applyBorder="1" applyAlignment="1" applyProtection="1">
      <alignment horizontal="left"/>
      <protection/>
    </xf>
    <xf numFmtId="0" fontId="8" fillId="7" borderId="21" xfId="107" applyFont="1" applyFill="1" applyBorder="1" applyAlignment="1" applyProtection="1">
      <alignment horizontal="left"/>
      <protection/>
    </xf>
    <xf numFmtId="0" fontId="17" fillId="7" borderId="117" xfId="107" applyFont="1" applyFill="1" applyBorder="1" applyAlignment="1" applyProtection="1">
      <alignment horizontal="center" vertical="top" wrapText="1"/>
      <protection/>
    </xf>
    <xf numFmtId="0" fontId="17" fillId="7" borderId="118" xfId="107" applyFont="1" applyFill="1" applyBorder="1" applyAlignment="1" applyProtection="1">
      <alignment horizontal="center" vertical="top" wrapText="1"/>
      <protection/>
    </xf>
    <xf numFmtId="0" fontId="17" fillId="7" borderId="119" xfId="107" applyFont="1" applyFill="1" applyBorder="1" applyAlignment="1" applyProtection="1">
      <alignment horizontal="center" vertical="top" wrapText="1"/>
      <protection/>
    </xf>
    <xf numFmtId="0" fontId="7" fillId="0" borderId="120" xfId="107" applyFont="1" applyBorder="1" applyAlignment="1" applyProtection="1">
      <alignment horizontal="center"/>
      <protection locked="0"/>
    </xf>
    <xf numFmtId="0" fontId="7" fillId="0" borderId="114" xfId="107" applyFont="1" applyBorder="1" applyAlignment="1" applyProtection="1">
      <alignment horizontal="center"/>
      <protection locked="0"/>
    </xf>
    <xf numFmtId="0" fontId="7" fillId="0" borderId="20" xfId="107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17" fillId="0" borderId="32" xfId="109" applyFont="1" applyBorder="1" applyAlignment="1">
      <alignment horizontal="center" vertical="center" wrapText="1"/>
      <protection/>
    </xf>
    <xf numFmtId="0" fontId="17" fillId="0" borderId="105" xfId="109" applyFont="1" applyBorder="1" applyAlignment="1">
      <alignment horizontal="center" vertical="center" wrapText="1"/>
      <protection/>
    </xf>
    <xf numFmtId="0" fontId="68" fillId="0" borderId="32" xfId="109" applyFont="1" applyBorder="1" applyAlignment="1">
      <alignment horizontal="center" vertical="center" wrapText="1"/>
      <protection/>
    </xf>
    <xf numFmtId="0" fontId="68" fillId="0" borderId="105" xfId="109" applyFont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17" fillId="0" borderId="73" xfId="109" applyFont="1" applyBorder="1" applyAlignment="1">
      <alignment horizontal="center" vertical="center" wrapText="1"/>
      <protection/>
    </xf>
    <xf numFmtId="0" fontId="7" fillId="0" borderId="0" xfId="109" applyFont="1" applyAlignment="1">
      <alignment horizontal="center"/>
      <protection/>
    </xf>
    <xf numFmtId="0" fontId="67" fillId="0" borderId="0" xfId="109" applyFont="1" applyBorder="1" applyAlignment="1">
      <alignment horizontal="center" vertical="center" wrapText="1"/>
      <protection/>
    </xf>
    <xf numFmtId="0" fontId="17" fillId="0" borderId="67" xfId="109" applyFont="1" applyBorder="1" applyAlignment="1">
      <alignment horizontal="left"/>
      <protection/>
    </xf>
    <xf numFmtId="0" fontId="17" fillId="0" borderId="26" xfId="109" applyFont="1" applyBorder="1" applyAlignment="1">
      <alignment horizontal="left"/>
      <protection/>
    </xf>
    <xf numFmtId="0" fontId="17" fillId="0" borderId="47" xfId="109" applyFont="1" applyBorder="1" applyAlignment="1">
      <alignment horizontal="left"/>
      <protection/>
    </xf>
    <xf numFmtId="0" fontId="17" fillId="0" borderId="50" xfId="109" applyFont="1" applyBorder="1" applyAlignment="1">
      <alignment horizontal="left"/>
      <protection/>
    </xf>
    <xf numFmtId="0" fontId="17" fillId="0" borderId="52" xfId="109" applyFont="1" applyBorder="1" applyAlignment="1">
      <alignment horizontal="left"/>
      <protection/>
    </xf>
    <xf numFmtId="0" fontId="17" fillId="0" borderId="64" xfId="109" applyFont="1" applyBorder="1" applyAlignment="1">
      <alignment horizontal="left"/>
      <protection/>
    </xf>
    <xf numFmtId="0" fontId="17" fillId="0" borderId="22" xfId="109" applyFont="1" applyFill="1" applyBorder="1" applyAlignment="1">
      <alignment horizontal="center" vertical="center" wrapText="1"/>
      <protection/>
    </xf>
    <xf numFmtId="0" fontId="17" fillId="0" borderId="28" xfId="109" applyFont="1" applyFill="1" applyBorder="1" applyAlignment="1">
      <alignment horizontal="center" vertical="center" wrapText="1"/>
      <protection/>
    </xf>
    <xf numFmtId="0" fontId="68" fillId="0" borderId="23" xfId="109" applyFont="1" applyFill="1" applyBorder="1" applyAlignment="1">
      <alignment horizontal="center" vertical="center" wrapText="1"/>
      <protection/>
    </xf>
    <xf numFmtId="0" fontId="68" fillId="0" borderId="29" xfId="109" applyFont="1" applyFill="1" applyBorder="1" applyAlignment="1">
      <alignment horizontal="center" vertical="center" wrapText="1"/>
      <protection/>
    </xf>
    <xf numFmtId="0" fontId="17" fillId="0" borderId="29" xfId="109" applyFont="1" applyBorder="1" applyAlignment="1">
      <alignment horizontal="center" vertical="center" wrapText="1"/>
      <protection/>
    </xf>
    <xf numFmtId="0" fontId="17" fillId="0" borderId="90" xfId="109" applyFont="1" applyBorder="1" applyAlignment="1">
      <alignment horizontal="center" vertical="center" wrapText="1"/>
      <protection/>
    </xf>
    <xf numFmtId="0" fontId="17" fillId="0" borderId="114" xfId="109" applyFont="1" applyBorder="1" applyAlignment="1">
      <alignment horizontal="center" vertical="center" wrapText="1"/>
      <protection/>
    </xf>
    <xf numFmtId="0" fontId="17" fillId="0" borderId="33" xfId="109" applyFont="1" applyBorder="1" applyAlignment="1">
      <alignment horizontal="center" vertical="center" wrapText="1"/>
      <protection/>
    </xf>
    <xf numFmtId="0" fontId="17" fillId="0" borderId="89" xfId="109" applyFont="1" applyBorder="1" applyAlignment="1">
      <alignment horizontal="center" vertical="center" wrapText="1"/>
      <protection/>
    </xf>
    <xf numFmtId="0" fontId="17" fillId="0" borderId="84" xfId="109" applyFont="1" applyBorder="1" applyAlignment="1">
      <alignment horizontal="center" vertical="center" wrapText="1"/>
      <protection/>
    </xf>
    <xf numFmtId="0" fontId="17" fillId="0" borderId="85" xfId="109" applyFont="1" applyBorder="1" applyAlignment="1">
      <alignment horizontal="center" vertical="center" wrapText="1"/>
      <protection/>
    </xf>
    <xf numFmtId="0" fontId="17" fillId="0" borderId="92" xfId="109" applyFont="1" applyBorder="1" applyAlignment="1">
      <alignment horizontal="center" vertical="center" wrapText="1"/>
      <protection/>
    </xf>
    <xf numFmtId="0" fontId="17" fillId="0" borderId="34" xfId="109" applyFont="1" applyBorder="1" applyAlignment="1">
      <alignment horizontal="center" vertical="center" wrapText="1"/>
      <protection/>
    </xf>
    <xf numFmtId="0" fontId="17" fillId="0" borderId="61" xfId="109" applyFont="1" applyBorder="1" applyAlignment="1">
      <alignment horizontal="center" vertical="center" wrapText="1"/>
      <protection/>
    </xf>
    <xf numFmtId="0" fontId="17" fillId="0" borderId="102" xfId="109" applyFont="1" applyBorder="1" applyAlignment="1">
      <alignment horizontal="center" vertical="center" wrapText="1"/>
      <protection/>
    </xf>
    <xf numFmtId="0" fontId="69" fillId="0" borderId="73" xfId="109" applyFont="1" applyBorder="1" applyAlignment="1">
      <alignment horizontal="center" vertical="center" wrapText="1"/>
      <protection/>
    </xf>
    <xf numFmtId="0" fontId="69" fillId="0" borderId="42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103" xfId="109" applyFont="1" applyBorder="1" applyAlignment="1">
      <alignment horizontal="center" vertical="center" wrapText="1"/>
      <protection/>
    </xf>
    <xf numFmtId="0" fontId="7" fillId="0" borderId="22" xfId="109" applyFont="1" applyBorder="1" applyAlignment="1">
      <alignment horizontal="center" vertical="center" wrapText="1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73" xfId="109" applyFont="1" applyBorder="1" applyAlignment="1">
      <alignment horizontal="center" vertical="center" wrapText="1"/>
      <protection/>
    </xf>
    <xf numFmtId="0" fontId="17" fillId="0" borderId="72" xfId="109" applyFont="1" applyBorder="1" applyAlignment="1">
      <alignment horizontal="center"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horizontal="center" vertical="center" wrapText="1"/>
      <protection/>
    </xf>
    <xf numFmtId="0" fontId="17" fillId="0" borderId="50" xfId="109" applyFont="1" applyBorder="1" applyAlignment="1">
      <alignment horizontal="center" vertical="center" wrapText="1"/>
      <protection/>
    </xf>
    <xf numFmtId="0" fontId="17" fillId="0" borderId="77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horizontal="center" vertical="center" wrapText="1"/>
      <protection/>
    </xf>
    <xf numFmtId="0" fontId="17" fillId="0" borderId="57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68" fillId="0" borderId="79" xfId="109" applyFont="1" applyBorder="1" applyAlignment="1">
      <alignment horizontal="center" vertical="center" wrapText="1"/>
      <protection/>
    </xf>
    <xf numFmtId="0" fontId="68" fillId="0" borderId="98" xfId="109" applyFont="1" applyBorder="1" applyAlignment="1">
      <alignment horizontal="center" vertical="center" wrapText="1"/>
      <protection/>
    </xf>
    <xf numFmtId="0" fontId="17" fillId="0" borderId="79" xfId="109" applyFont="1" applyBorder="1" applyAlignment="1">
      <alignment horizontal="center" vertical="center" wrapText="1"/>
      <protection/>
    </xf>
    <xf numFmtId="0" fontId="17" fillId="0" borderId="98" xfId="109" applyFont="1" applyBorder="1" applyAlignment="1">
      <alignment horizontal="center" vertical="center" wrapText="1"/>
      <protection/>
    </xf>
    <xf numFmtId="0" fontId="17" fillId="0" borderId="88" xfId="109" applyFont="1" applyBorder="1" applyAlignment="1">
      <alignment horizontal="center" vertical="center" wrapText="1"/>
      <protection/>
    </xf>
    <xf numFmtId="0" fontId="17" fillId="0" borderId="83" xfId="109" applyFont="1" applyBorder="1" applyAlignment="1">
      <alignment horizontal="center" vertical="center" wrapText="1"/>
      <protection/>
    </xf>
    <xf numFmtId="0" fontId="17" fillId="0" borderId="43" xfId="109" applyFont="1" applyBorder="1" applyAlignment="1">
      <alignment horizontal="center" vertical="center" wrapText="1"/>
      <protection/>
    </xf>
    <xf numFmtId="0" fontId="17" fillId="0" borderId="78" xfId="109" applyFont="1" applyBorder="1" applyAlignment="1">
      <alignment horizontal="center" vertical="center" wrapText="1"/>
      <protection/>
    </xf>
    <xf numFmtId="0" fontId="17" fillId="0" borderId="82" xfId="109" applyFont="1" applyBorder="1" applyAlignment="1">
      <alignment horizontal="center" vertical="center" wrapText="1"/>
      <protection/>
    </xf>
    <xf numFmtId="0" fontId="7" fillId="0" borderId="49" xfId="109" applyFont="1" applyFill="1" applyBorder="1" applyAlignment="1">
      <alignment horizontal="center" vertical="center" wrapText="1"/>
      <protection/>
    </xf>
    <xf numFmtId="0" fontId="7" fillId="0" borderId="44" xfId="109" applyFont="1" applyFill="1" applyBorder="1" applyAlignment="1">
      <alignment horizontal="center" vertical="center" wrapText="1"/>
      <protection/>
    </xf>
    <xf numFmtId="0" fontId="7" fillId="0" borderId="46" xfId="109" applyFont="1" applyFill="1" applyBorder="1" applyAlignment="1">
      <alignment horizontal="center" vertical="center" wrapText="1"/>
      <protection/>
    </xf>
    <xf numFmtId="0" fontId="7" fillId="0" borderId="48" xfId="109" applyFont="1" applyFill="1" applyBorder="1" applyAlignment="1">
      <alignment horizontal="center" vertical="center" wrapText="1"/>
      <protection/>
    </xf>
    <xf numFmtId="0" fontId="7" fillId="0" borderId="54" xfId="109" applyFont="1" applyFill="1" applyBorder="1" applyAlignment="1">
      <alignment horizontal="center" vertical="center" wrapText="1"/>
      <protection/>
    </xf>
    <xf numFmtId="0" fontId="7" fillId="0" borderId="52" xfId="109" applyFont="1" applyFill="1" applyBorder="1" applyAlignment="1">
      <alignment horizontal="center" vertical="center" wrapText="1"/>
      <protection/>
    </xf>
    <xf numFmtId="0" fontId="7" fillId="0" borderId="25" xfId="109" applyFont="1" applyFill="1" applyBorder="1" applyAlignment="1">
      <alignment horizontal="center" vertical="center" wrapText="1"/>
      <protection/>
    </xf>
    <xf numFmtId="0" fontId="7" fillId="0" borderId="51" xfId="109" applyFont="1" applyFill="1" applyBorder="1" applyAlignment="1">
      <alignment horizontal="center" vertical="center" wrapText="1"/>
      <protection/>
    </xf>
    <xf numFmtId="0" fontId="7" fillId="0" borderId="41" xfId="109" applyFont="1" applyFill="1" applyBorder="1" applyAlignment="1">
      <alignment horizontal="center" vertical="center" wrapText="1"/>
      <protection/>
    </xf>
    <xf numFmtId="0" fontId="7" fillId="0" borderId="55" xfId="109" applyFont="1" applyFill="1" applyBorder="1" applyAlignment="1">
      <alignment horizontal="center" vertical="center" wrapText="1"/>
      <protection/>
    </xf>
    <xf numFmtId="0" fontId="7" fillId="0" borderId="28" xfId="109" applyFont="1" applyFill="1" applyBorder="1" applyAlignment="1">
      <alignment horizontal="center" vertical="center" wrapText="1"/>
      <protection/>
    </xf>
    <xf numFmtId="0" fontId="7" fillId="0" borderId="42" xfId="109" applyFont="1" applyFill="1" applyBorder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102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95" xfId="109" applyFont="1" applyBorder="1" applyAlignment="1">
      <alignment horizontal="center" vertical="center" wrapText="1"/>
      <protection/>
    </xf>
    <xf numFmtId="0" fontId="7" fillId="0" borderId="86" xfId="109" applyFont="1" applyBorder="1" applyAlignment="1">
      <alignment horizontal="center" vertical="center" wrapText="1"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/>
      <protection/>
    </xf>
    <xf numFmtId="0" fontId="7" fillId="0" borderId="99" xfId="109" applyFont="1" applyBorder="1" applyAlignment="1">
      <alignment horizontal="center"/>
      <protection/>
    </xf>
    <xf numFmtId="0" fontId="7" fillId="0" borderId="64" xfId="109" applyFont="1" applyBorder="1" applyAlignment="1">
      <alignment horizontal="center"/>
      <protection/>
    </xf>
    <xf numFmtId="0" fontId="7" fillId="0" borderId="26" xfId="109" applyFont="1" applyBorder="1" applyAlignment="1">
      <alignment horizontal="center"/>
      <protection/>
    </xf>
    <xf numFmtId="0" fontId="7" fillId="0" borderId="65" xfId="109" applyFont="1" applyBorder="1" applyAlignment="1">
      <alignment horizontal="center"/>
      <protection/>
    </xf>
    <xf numFmtId="0" fontId="7" fillId="0" borderId="29" xfId="109" applyFont="1" applyBorder="1" applyAlignment="1">
      <alignment horizontal="center"/>
      <protection/>
    </xf>
    <xf numFmtId="0" fontId="7" fillId="0" borderId="51" xfId="109" applyFont="1" applyBorder="1" applyAlignment="1">
      <alignment horizontal="center"/>
      <protection/>
    </xf>
    <xf numFmtId="0" fontId="7" fillId="0" borderId="42" xfId="109" applyFont="1" applyBorder="1" applyAlignment="1">
      <alignment horizontal="center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/>
      <protection/>
    </xf>
    <xf numFmtId="0" fontId="7" fillId="0" borderId="103" xfId="109" applyFont="1" applyBorder="1" applyAlignment="1">
      <alignment horizontal="center"/>
      <protection/>
    </xf>
    <xf numFmtId="0" fontId="7" fillId="0" borderId="0" xfId="109" applyFont="1" applyAlignment="1">
      <alignment horizontal="center" vertical="center" wrapText="1"/>
      <protection/>
    </xf>
    <xf numFmtId="0" fontId="16" fillId="0" borderId="80" xfId="106" applyFont="1" applyBorder="1" applyAlignment="1">
      <alignment horizontal="center" vertical="center" wrapText="1"/>
      <protection/>
    </xf>
    <xf numFmtId="0" fontId="16" fillId="0" borderId="96" xfId="106" applyFont="1" applyBorder="1" applyAlignment="1">
      <alignment horizontal="center" vertical="center" wrapText="1"/>
      <protection/>
    </xf>
    <xf numFmtId="0" fontId="16" fillId="0" borderId="79" xfId="106" applyFont="1" applyBorder="1" applyAlignment="1">
      <alignment horizontal="center" vertical="center" wrapText="1"/>
      <protection/>
    </xf>
    <xf numFmtId="0" fontId="16" fillId="0" borderId="94" xfId="106" applyFont="1" applyBorder="1" applyAlignment="1">
      <alignment horizontal="center" vertical="center" wrapText="1"/>
      <protection/>
    </xf>
    <xf numFmtId="0" fontId="16" fillId="0" borderId="98" xfId="106" applyFont="1" applyBorder="1" applyAlignment="1">
      <alignment horizontal="center" vertical="center" wrapText="1"/>
      <protection/>
    </xf>
    <xf numFmtId="0" fontId="17" fillId="0" borderId="0" xfId="106" applyFont="1" applyAlignment="1">
      <alignment horizontal="right"/>
      <protection/>
    </xf>
    <xf numFmtId="0" fontId="11" fillId="0" borderId="0" xfId="106" applyFont="1" applyAlignment="1">
      <alignment horizontal="center"/>
      <protection/>
    </xf>
    <xf numFmtId="0" fontId="17" fillId="0" borderId="0" xfId="106" applyFont="1" applyAlignment="1">
      <alignment horizontal="left"/>
      <protection/>
    </xf>
    <xf numFmtId="0" fontId="17" fillId="0" borderId="77" xfId="106" applyFont="1" applyBorder="1" applyAlignment="1">
      <alignment horizontal="left"/>
      <protection/>
    </xf>
    <xf numFmtId="0" fontId="16" fillId="0" borderId="67" xfId="106" applyFont="1" applyBorder="1" applyAlignment="1">
      <alignment horizontal="center" vertical="center" wrapText="1"/>
      <protection/>
    </xf>
    <xf numFmtId="0" fontId="17" fillId="7" borderId="35" xfId="106" applyFont="1" applyFill="1" applyBorder="1" applyAlignment="1">
      <alignment horizontal="center"/>
      <protection/>
    </xf>
    <xf numFmtId="0" fontId="17" fillId="7" borderId="69" xfId="106" applyFont="1" applyFill="1" applyBorder="1" applyAlignment="1">
      <alignment horizontal="center"/>
      <protection/>
    </xf>
    <xf numFmtId="0" fontId="17" fillId="7" borderId="36" xfId="106" applyFont="1" applyFill="1" applyBorder="1" applyAlignment="1">
      <alignment horizontal="center"/>
      <protection/>
    </xf>
    <xf numFmtId="0" fontId="70" fillId="7" borderId="36" xfId="106" applyFont="1" applyFill="1" applyBorder="1" applyAlignment="1">
      <alignment horizontal="center"/>
      <protection/>
    </xf>
    <xf numFmtId="0" fontId="70" fillId="7" borderId="70" xfId="106" applyFont="1" applyFill="1" applyBorder="1" applyAlignment="1">
      <alignment horizontal="center"/>
      <protection/>
    </xf>
    <xf numFmtId="0" fontId="16" fillId="0" borderId="78" xfId="106" applyFont="1" applyBorder="1" applyAlignment="1">
      <alignment horizontal="center" vertical="center" wrapText="1"/>
      <protection/>
    </xf>
    <xf numFmtId="0" fontId="16" fillId="0" borderId="93" xfId="106" applyFont="1" applyBorder="1" applyAlignment="1">
      <alignment horizontal="center" vertical="center" wrapText="1"/>
      <protection/>
    </xf>
    <xf numFmtId="0" fontId="16" fillId="0" borderId="82" xfId="106" applyFont="1" applyBorder="1" applyAlignment="1">
      <alignment horizontal="center" vertical="center" wrapText="1"/>
      <protection/>
    </xf>
    <xf numFmtId="0" fontId="17" fillId="0" borderId="61" xfId="106" applyFont="1" applyBorder="1" applyAlignment="1">
      <alignment horizontal="center" vertical="top" wrapText="1"/>
      <protection/>
    </xf>
    <xf numFmtId="0" fontId="17" fillId="0" borderId="72" xfId="106" applyFont="1" applyBorder="1" applyAlignment="1">
      <alignment horizontal="center" vertical="top" wrapText="1"/>
      <protection/>
    </xf>
    <xf numFmtId="0" fontId="17" fillId="0" borderId="102" xfId="106" applyFont="1" applyBorder="1" applyAlignment="1">
      <alignment horizontal="center" vertical="top" wrapText="1"/>
      <protection/>
    </xf>
    <xf numFmtId="0" fontId="17" fillId="0" borderId="49" xfId="106" applyFont="1" applyBorder="1" applyAlignment="1">
      <alignment horizontal="center" vertical="top" wrapText="1"/>
      <protection/>
    </xf>
    <xf numFmtId="0" fontId="17" fillId="0" borderId="44" xfId="106" applyFont="1" applyBorder="1" applyAlignment="1">
      <alignment horizontal="center" vertical="top" wrapText="1"/>
      <protection/>
    </xf>
    <xf numFmtId="0" fontId="17" fillId="0" borderId="101" xfId="106" applyFont="1" applyBorder="1" applyAlignment="1">
      <alignment horizontal="center" vertical="top" wrapText="1"/>
      <protection/>
    </xf>
    <xf numFmtId="0" fontId="17" fillId="55" borderId="0" xfId="106" applyFont="1" applyFill="1" applyAlignment="1">
      <alignment horizontal="left" vertical="center" wrapText="1"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16" fillId="0" borderId="88" xfId="106" applyFont="1" applyBorder="1" applyAlignment="1">
      <alignment horizontal="center" vertical="center" wrapText="1"/>
      <protection/>
    </xf>
    <xf numFmtId="0" fontId="16" fillId="0" borderId="100" xfId="106" applyFont="1" applyBorder="1" applyAlignment="1">
      <alignment horizontal="center" vertical="center" wrapText="1"/>
      <protection/>
    </xf>
    <xf numFmtId="0" fontId="16" fillId="0" borderId="83" xfId="106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115" fillId="0" borderId="35" xfId="0" applyFont="1" applyBorder="1" applyAlignment="1" applyProtection="1">
      <alignment horizontal="center"/>
      <protection locked="0"/>
    </xf>
    <xf numFmtId="0" fontId="115" fillId="0" borderId="36" xfId="0" applyFont="1" applyBorder="1" applyAlignment="1" applyProtection="1">
      <alignment horizontal="center"/>
      <protection locked="0"/>
    </xf>
    <xf numFmtId="0" fontId="115" fillId="0" borderId="70" xfId="0" applyFont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 horizontal="left" wrapText="1"/>
      <protection locked="0"/>
    </xf>
    <xf numFmtId="0" fontId="0" fillId="0" borderId="114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87" fillId="0" borderId="89" xfId="0" applyFont="1" applyBorder="1" applyAlignment="1" applyProtection="1">
      <alignment horizontal="justify" vertical="top" wrapText="1"/>
      <protection locked="0"/>
    </xf>
    <xf numFmtId="0" fontId="87" fillId="0" borderId="84" xfId="0" applyFont="1" applyBorder="1" applyAlignment="1" applyProtection="1">
      <alignment horizontal="justify" vertical="top" wrapText="1"/>
      <protection locked="0"/>
    </xf>
    <xf numFmtId="0" fontId="87" fillId="0" borderId="85" xfId="0" applyFont="1" applyBorder="1" applyAlignment="1" applyProtection="1">
      <alignment horizontal="justify" vertical="top" wrapText="1"/>
      <protection locked="0"/>
    </xf>
    <xf numFmtId="0" fontId="87" fillId="0" borderId="87" xfId="0" applyFont="1" applyBorder="1" applyAlignment="1" applyProtection="1">
      <alignment horizontal="justify" vertical="top" wrapText="1"/>
      <protection locked="0"/>
    </xf>
    <xf numFmtId="0" fontId="87" fillId="0" borderId="0" xfId="0" applyFont="1" applyBorder="1" applyAlignment="1" applyProtection="1">
      <alignment horizontal="justify" vertical="top" wrapText="1"/>
      <protection locked="0"/>
    </xf>
    <xf numFmtId="0" fontId="87" fillId="0" borderId="86" xfId="0" applyFont="1" applyBorder="1" applyAlignment="1" applyProtection="1">
      <alignment horizontal="justify" vertical="top" wrapText="1"/>
      <protection locked="0"/>
    </xf>
    <xf numFmtId="0" fontId="87" fillId="0" borderId="92" xfId="0" applyFont="1" applyBorder="1" applyAlignment="1" applyProtection="1">
      <alignment horizontal="justify" vertical="top" wrapText="1"/>
      <protection locked="0"/>
    </xf>
    <xf numFmtId="0" fontId="87" fillId="0" borderId="77" xfId="0" applyFont="1" applyBorder="1" applyAlignment="1" applyProtection="1">
      <alignment horizontal="justify" vertical="top" wrapText="1"/>
      <protection locked="0"/>
    </xf>
    <xf numFmtId="0" fontId="87" fillId="0" borderId="34" xfId="0" applyFont="1" applyBorder="1" applyAlignment="1" applyProtection="1">
      <alignment horizontal="justify" vertical="top" wrapText="1"/>
      <protection locked="0"/>
    </xf>
    <xf numFmtId="0" fontId="106" fillId="0" borderId="0" xfId="91" applyFont="1" applyAlignment="1">
      <alignment horizontal="right"/>
      <protection/>
    </xf>
    <xf numFmtId="0" fontId="59" fillId="0" borderId="0" xfId="91" applyFont="1" applyAlignment="1">
      <alignment horizontal="center" vertical="center" wrapText="1"/>
      <protection/>
    </xf>
    <xf numFmtId="0" fontId="7" fillId="0" borderId="0" xfId="91" applyFont="1" applyBorder="1" applyAlignment="1">
      <alignment horizontal="center" vertical="top" wrapText="1"/>
      <protection/>
    </xf>
    <xf numFmtId="0" fontId="7" fillId="0" borderId="22" xfId="91" applyFont="1" applyBorder="1" applyAlignment="1">
      <alignment horizontal="center" vertical="center" wrapText="1"/>
      <protection/>
    </xf>
    <xf numFmtId="0" fontId="7" fillId="0" borderId="59" xfId="91" applyFont="1" applyBorder="1" applyAlignment="1">
      <alignment horizontal="center" vertical="center" wrapText="1"/>
      <protection/>
    </xf>
    <xf numFmtId="0" fontId="7" fillId="0" borderId="23" xfId="91" applyFont="1" applyBorder="1" applyAlignment="1">
      <alignment horizontal="center" vertical="center" wrapText="1"/>
      <protection/>
    </xf>
    <xf numFmtId="0" fontId="7" fillId="0" borderId="67" xfId="91" applyFont="1" applyBorder="1" applyAlignment="1">
      <alignment horizontal="center" vertical="center" wrapText="1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 applyAlignment="1">
      <alignment horizontal="center"/>
      <protection/>
    </xf>
    <xf numFmtId="0" fontId="7" fillId="0" borderId="73" xfId="91" applyFont="1" applyBorder="1" applyAlignment="1">
      <alignment horizontal="center" vertical="center" wrapText="1"/>
      <protection/>
    </xf>
    <xf numFmtId="0" fontId="7" fillId="0" borderId="68" xfId="91" applyFont="1" applyBorder="1" applyAlignment="1">
      <alignment horizontal="center" vertical="center" wrapText="1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left" vertical="center" wrapText="1"/>
      <protection/>
    </xf>
    <xf numFmtId="0" fontId="49" fillId="0" borderId="26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right"/>
      <protection/>
    </xf>
    <xf numFmtId="0" fontId="7" fillId="0" borderId="0" xfId="91" applyFont="1" applyAlignment="1">
      <alignment horizontal="center"/>
      <protection/>
    </xf>
    <xf numFmtId="0" fontId="106" fillId="0" borderId="0" xfId="91" applyFont="1" applyAlignment="1">
      <alignment horizontal="center"/>
      <protection/>
    </xf>
    <xf numFmtId="0" fontId="7" fillId="0" borderId="32" xfId="91" applyFont="1" applyBorder="1" applyAlignment="1">
      <alignment horizontal="center" vertical="center" wrapText="1"/>
      <protection/>
    </xf>
    <xf numFmtId="0" fontId="7" fillId="0" borderId="97" xfId="91" applyFont="1" applyBorder="1" applyAlignment="1">
      <alignment horizontal="center" vertical="center" wrapText="1"/>
      <protection/>
    </xf>
    <xf numFmtId="0" fontId="7" fillId="0" borderId="22" xfId="91" applyFont="1" applyBorder="1" applyAlignment="1">
      <alignment horizontal="center" vertical="top" wrapText="1"/>
      <protection/>
    </xf>
    <xf numFmtId="0" fontId="7" fillId="0" borderId="23" xfId="91" applyFont="1" applyBorder="1" applyAlignment="1">
      <alignment horizontal="center" vertical="top" wrapText="1"/>
      <protection/>
    </xf>
    <xf numFmtId="0" fontId="7" fillId="0" borderId="73" xfId="91" applyFont="1" applyBorder="1" applyAlignment="1">
      <alignment horizontal="center" vertical="top" wrapText="1"/>
      <protection/>
    </xf>
    <xf numFmtId="0" fontId="58" fillId="55" borderId="35" xfId="91" applyFont="1" applyFill="1" applyBorder="1" applyAlignment="1">
      <alignment horizontal="center" vertical="center"/>
      <protection/>
    </xf>
    <xf numFmtId="0" fontId="58" fillId="55" borderId="70" xfId="91" applyFont="1" applyFill="1" applyBorder="1" applyAlignment="1">
      <alignment horizontal="center" vertical="center"/>
      <protection/>
    </xf>
    <xf numFmtId="0" fontId="7" fillId="0" borderId="49" xfId="91" applyFont="1" applyBorder="1" applyAlignment="1">
      <alignment horizontal="left" wrapText="1"/>
      <protection/>
    </xf>
    <xf numFmtId="0" fontId="7" fillId="0" borderId="101" xfId="91" applyFont="1" applyBorder="1" applyAlignment="1">
      <alignment horizontal="left" wrapText="1"/>
      <protection/>
    </xf>
    <xf numFmtId="0" fontId="49" fillId="0" borderId="54" xfId="92" applyFont="1" applyFill="1" applyBorder="1" applyAlignment="1">
      <alignment horizontal="left" vertical="top" wrapText="1"/>
      <protection/>
    </xf>
    <xf numFmtId="0" fontId="49" fillId="0" borderId="99" xfId="92" applyFont="1" applyFill="1" applyBorder="1" applyAlignment="1">
      <alignment horizontal="left" vertical="top" wrapText="1"/>
      <protection/>
    </xf>
    <xf numFmtId="0" fontId="49" fillId="0" borderId="25" xfId="92" applyFont="1" applyFill="1" applyBorder="1" applyAlignment="1">
      <alignment horizontal="left" vertical="top" wrapText="1"/>
      <protection/>
    </xf>
    <xf numFmtId="0" fontId="49" fillId="0" borderId="51" xfId="92" applyFont="1" applyFill="1" applyBorder="1" applyAlignment="1">
      <alignment horizontal="left" vertical="top" wrapText="1"/>
      <protection/>
    </xf>
    <xf numFmtId="0" fontId="49" fillId="0" borderId="28" xfId="92" applyFont="1" applyFill="1" applyBorder="1" applyAlignment="1">
      <alignment horizontal="left" vertical="top" wrapText="1"/>
      <protection/>
    </xf>
    <xf numFmtId="0" fontId="49" fillId="0" borderId="42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center"/>
      <protection/>
    </xf>
    <xf numFmtId="0" fontId="18" fillId="0" borderId="0" xfId="92" applyFont="1" applyFill="1" applyAlignment="1" applyProtection="1">
      <alignment horizontal="center"/>
      <protection/>
    </xf>
    <xf numFmtId="0" fontId="76" fillId="0" borderId="75" xfId="0" applyFont="1" applyBorder="1" applyAlignment="1">
      <alignment horizontal="center"/>
    </xf>
    <xf numFmtId="0" fontId="119" fillId="0" borderId="0" xfId="92" applyFont="1" applyFill="1" applyBorder="1" applyAlignment="1" applyProtection="1">
      <alignment horizontal="left" wrapText="1"/>
      <protection/>
    </xf>
    <xf numFmtId="0" fontId="76" fillId="0" borderId="0" xfId="0" applyFont="1" applyAlignment="1">
      <alignment horizontal="left"/>
    </xf>
    <xf numFmtId="0" fontId="76" fillId="0" borderId="44" xfId="0" applyFont="1" applyBorder="1" applyAlignment="1">
      <alignment horizontal="center"/>
    </xf>
    <xf numFmtId="0" fontId="118" fillId="0" borderId="0" xfId="92" applyFont="1" applyFill="1" applyBorder="1" applyAlignment="1" applyProtection="1">
      <alignment horizontal="center" vertical="center" wrapText="1"/>
      <protection/>
    </xf>
    <xf numFmtId="0" fontId="0" fillId="7" borderId="12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/>
      <protection/>
    </xf>
    <xf numFmtId="0" fontId="0" fillId="7" borderId="26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 wrapText="1"/>
      <protection/>
    </xf>
    <xf numFmtId="0" fontId="0" fillId="7" borderId="26" xfId="92" applyFont="1" applyFill="1" applyBorder="1" applyAlignment="1" applyProtection="1">
      <alignment horizontal="center" vertical="center" wrapText="1"/>
      <protection/>
    </xf>
    <xf numFmtId="0" fontId="0" fillId="7" borderId="124" xfId="92" applyFont="1" applyFill="1" applyBorder="1" applyAlignment="1" applyProtection="1">
      <alignment horizontal="center"/>
      <protection/>
    </xf>
    <xf numFmtId="0" fontId="0" fillId="7" borderId="125" xfId="92" applyFont="1" applyFill="1" applyBorder="1" applyAlignment="1" applyProtection="1">
      <alignment horizontal="center"/>
      <protection/>
    </xf>
    <xf numFmtId="0" fontId="0" fillId="0" borderId="0" xfId="111" applyFont="1" applyFill="1" applyAlignment="1" applyProtection="1">
      <alignment horizontal="left"/>
      <protection locked="0"/>
    </xf>
    <xf numFmtId="0" fontId="104" fillId="0" borderId="54" xfId="111" applyFont="1" applyBorder="1" applyAlignment="1">
      <alignment horizontal="center" vertical="center"/>
      <protection/>
    </xf>
    <xf numFmtId="0" fontId="104" fillId="0" borderId="52" xfId="111" applyFont="1" applyBorder="1" applyAlignment="1">
      <alignment horizontal="center" vertical="center"/>
      <protection/>
    </xf>
    <xf numFmtId="0" fontId="104" fillId="0" borderId="99" xfId="111" applyFont="1" applyBorder="1" applyAlignment="1">
      <alignment horizontal="center" vertical="center"/>
      <protection/>
    </xf>
    <xf numFmtId="0" fontId="30" fillId="0" borderId="76" xfId="111" applyFont="1" applyBorder="1" applyAlignment="1">
      <alignment horizontal="center" vertical="center"/>
      <protection/>
    </xf>
    <xf numFmtId="0" fontId="30" fillId="0" borderId="75" xfId="111" applyFont="1" applyBorder="1" applyAlignment="1">
      <alignment horizontal="center" vertical="center"/>
      <protection/>
    </xf>
    <xf numFmtId="0" fontId="30" fillId="0" borderId="104" xfId="111" applyFont="1" applyBorder="1" applyAlignment="1">
      <alignment horizontal="center" vertical="center"/>
      <protection/>
    </xf>
    <xf numFmtId="0" fontId="31" fillId="0" borderId="90" xfId="111" applyFont="1" applyBorder="1" applyAlignment="1">
      <alignment horizontal="center" vertical="center"/>
      <protection/>
    </xf>
    <xf numFmtId="0" fontId="31" fillId="0" borderId="114" xfId="111" applyFont="1" applyBorder="1" applyAlignment="1">
      <alignment horizontal="center" vertical="center"/>
      <protection/>
    </xf>
    <xf numFmtId="0" fontId="31" fillId="0" borderId="33" xfId="111" applyFont="1" applyBorder="1" applyAlignment="1">
      <alignment horizontal="center" vertical="center"/>
      <protection/>
    </xf>
    <xf numFmtId="0" fontId="31" fillId="0" borderId="89" xfId="111" applyFont="1" applyBorder="1" applyAlignment="1">
      <alignment horizontal="center" vertical="center"/>
      <protection/>
    </xf>
    <xf numFmtId="0" fontId="31" fillId="0" borderId="84" xfId="111" applyFont="1" applyBorder="1" applyAlignment="1">
      <alignment horizontal="center" vertical="center"/>
      <protection/>
    </xf>
    <xf numFmtId="0" fontId="31" fillId="0" borderId="85" xfId="111" applyFont="1" applyBorder="1" applyAlignment="1">
      <alignment horizontal="center" vertical="center"/>
      <protection/>
    </xf>
    <xf numFmtId="0" fontId="31" fillId="0" borderId="92" xfId="111" applyFont="1" applyBorder="1" applyAlignment="1">
      <alignment horizontal="center" vertical="center"/>
      <protection/>
    </xf>
    <xf numFmtId="0" fontId="31" fillId="0" borderId="77" xfId="111" applyFont="1" applyBorder="1" applyAlignment="1">
      <alignment horizontal="center" vertical="center"/>
      <protection/>
    </xf>
    <xf numFmtId="0" fontId="31" fillId="0" borderId="34" xfId="111" applyFont="1" applyBorder="1" applyAlignment="1">
      <alignment horizontal="center" vertical="center"/>
      <protection/>
    </xf>
    <xf numFmtId="0" fontId="81" fillId="0" borderId="87" xfId="111" applyFont="1" applyFill="1" applyBorder="1" applyAlignment="1">
      <alignment horizontal="center" vertical="center"/>
      <protection/>
    </xf>
    <xf numFmtId="0" fontId="81" fillId="0" borderId="0" xfId="111" applyFont="1" applyFill="1" applyBorder="1" applyAlignment="1">
      <alignment horizontal="center" vertical="center"/>
      <protection/>
    </xf>
    <xf numFmtId="0" fontId="81" fillId="0" borderId="86" xfId="111" applyFont="1" applyFill="1" applyBorder="1" applyAlignment="1">
      <alignment horizontal="center" vertical="center"/>
      <protection/>
    </xf>
    <xf numFmtId="0" fontId="91" fillId="0" borderId="90" xfId="111" applyFont="1" applyFill="1" applyBorder="1" applyAlignment="1">
      <alignment horizontal="center" vertical="center"/>
      <protection/>
    </xf>
    <xf numFmtId="0" fontId="91" fillId="0" borderId="114" xfId="111" applyFont="1" applyFill="1" applyBorder="1" applyAlignment="1">
      <alignment horizontal="center" vertical="center"/>
      <protection/>
    </xf>
    <xf numFmtId="0" fontId="91" fillId="0" borderId="33" xfId="111" applyFont="1" applyFill="1" applyBorder="1" applyAlignment="1">
      <alignment horizontal="center" vertical="center"/>
      <protection/>
    </xf>
    <xf numFmtId="0" fontId="80" fillId="0" borderId="0" xfId="111" applyFont="1" applyFill="1" applyBorder="1" applyAlignment="1">
      <alignment horizontal="center"/>
      <protection/>
    </xf>
    <xf numFmtId="0" fontId="79" fillId="0" borderId="0" xfId="111" applyFont="1" applyFill="1" applyAlignment="1">
      <alignment horizontal="center"/>
      <protection/>
    </xf>
    <xf numFmtId="0" fontId="6" fillId="0" borderId="0" xfId="111" applyFont="1" applyFill="1" applyBorder="1" applyAlignment="1" applyProtection="1">
      <alignment horizontal="center"/>
      <protection locked="0"/>
    </xf>
    <xf numFmtId="0" fontId="87" fillId="0" borderId="0" xfId="111" applyFont="1" applyFill="1" applyBorder="1" applyAlignment="1">
      <alignment horizontal="left"/>
      <protection/>
    </xf>
    <xf numFmtId="0" fontId="34" fillId="0" borderId="77" xfId="111" applyFont="1" applyFill="1" applyBorder="1" applyAlignment="1">
      <alignment horizontal="center"/>
      <protection/>
    </xf>
    <xf numFmtId="0" fontId="75" fillId="0" borderId="69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6" fillId="0" borderId="63" xfId="0" applyFont="1" applyBorder="1" applyAlignment="1" applyProtection="1">
      <alignment horizontal="left" wrapText="1"/>
      <protection locked="0"/>
    </xf>
    <xf numFmtId="0" fontId="76" fillId="0" borderId="58" xfId="0" applyFont="1" applyBorder="1" applyAlignment="1" applyProtection="1">
      <alignment horizontal="left" wrapText="1"/>
      <protection locked="0"/>
    </xf>
    <xf numFmtId="0" fontId="1" fillId="0" borderId="4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76" fillId="0" borderId="64" xfId="0" applyFont="1" applyBorder="1" applyAlignment="1" applyProtection="1">
      <alignment horizontal="left" wrapText="1"/>
      <protection locked="0"/>
    </xf>
    <xf numFmtId="0" fontId="76" fillId="0" borderId="50" xfId="0" applyFont="1" applyBorder="1" applyAlignment="1" applyProtection="1">
      <alignment horizontal="left" wrapText="1"/>
      <protection locked="0"/>
    </xf>
    <xf numFmtId="0" fontId="76" fillId="0" borderId="65" xfId="0" applyFont="1" applyBorder="1" applyAlignment="1" applyProtection="1">
      <alignment horizontal="left" wrapText="1"/>
      <protection locked="0"/>
    </xf>
    <xf numFmtId="0" fontId="76" fillId="0" borderId="57" xfId="0" applyFont="1" applyBorder="1" applyAlignment="1" applyProtection="1">
      <alignment horizontal="left" wrapText="1"/>
      <protection locked="0"/>
    </xf>
    <xf numFmtId="0" fontId="76" fillId="0" borderId="28" xfId="0" applyFont="1" applyBorder="1" applyAlignment="1" applyProtection="1">
      <alignment horizontal="center"/>
      <protection locked="0"/>
    </xf>
    <xf numFmtId="0" fontId="76" fillId="0" borderId="42" xfId="0" applyFont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center"/>
      <protection locked="0"/>
    </xf>
    <xf numFmtId="0" fontId="76" fillId="0" borderId="5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5" fillId="0" borderId="89" xfId="0" applyFont="1" applyBorder="1" applyAlignment="1">
      <alignment horizontal="justify" wrapText="1"/>
    </xf>
    <xf numFmtId="0" fontId="5" fillId="0" borderId="84" xfId="0" applyFont="1" applyBorder="1" applyAlignment="1">
      <alignment horizontal="justify" wrapText="1"/>
    </xf>
    <xf numFmtId="0" fontId="5" fillId="0" borderId="96" xfId="0" applyFont="1" applyBorder="1" applyAlignment="1">
      <alignment horizontal="justify" wrapText="1"/>
    </xf>
    <xf numFmtId="0" fontId="5" fillId="0" borderId="87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6" xfId="0" applyFont="1" applyBorder="1" applyAlignment="1">
      <alignment horizontal="justify" wrapText="1"/>
    </xf>
    <xf numFmtId="0" fontId="5" fillId="0" borderId="92" xfId="0" applyFont="1" applyBorder="1" applyAlignment="1">
      <alignment horizontal="justify" wrapText="1"/>
    </xf>
    <xf numFmtId="0" fontId="5" fillId="0" borderId="77" xfId="0" applyFont="1" applyBorder="1" applyAlignment="1">
      <alignment horizontal="justify" wrapText="1"/>
    </xf>
    <xf numFmtId="0" fontId="5" fillId="0" borderId="107" xfId="0" applyFont="1" applyBorder="1" applyAlignment="1">
      <alignment horizontal="justify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99" fillId="0" borderId="84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86" xfId="0" applyFont="1" applyBorder="1" applyAlignment="1" applyProtection="1">
      <alignment horizontal="justify" vertical="top" wrapText="1"/>
      <protection locked="0"/>
    </xf>
    <xf numFmtId="0" fontId="99" fillId="0" borderId="92" xfId="0" applyFont="1" applyBorder="1" applyAlignment="1" applyProtection="1">
      <alignment horizontal="justify" vertical="top" wrapText="1"/>
      <protection locked="0"/>
    </xf>
    <xf numFmtId="0" fontId="99" fillId="0" borderId="77" xfId="0" applyFont="1" applyBorder="1" applyAlignment="1" applyProtection="1">
      <alignment horizontal="justify" vertical="top" wrapText="1"/>
      <protection locked="0"/>
    </xf>
    <xf numFmtId="0" fontId="99" fillId="0" borderId="34" xfId="0" applyFont="1" applyBorder="1" applyAlignment="1" applyProtection="1">
      <alignment horizontal="justify" vertical="top" wrapText="1"/>
      <protection locked="0"/>
    </xf>
    <xf numFmtId="0" fontId="75" fillId="7" borderId="90" xfId="0" applyFont="1" applyFill="1" applyBorder="1" applyAlignment="1">
      <alignment horizontal="center" vertical="center" wrapText="1"/>
    </xf>
    <xf numFmtId="0" fontId="75" fillId="7" borderId="114" xfId="0" applyFont="1" applyFill="1" applyBorder="1" applyAlignment="1">
      <alignment horizontal="center" vertical="center" wrapText="1"/>
    </xf>
    <xf numFmtId="0" fontId="75" fillId="7" borderId="84" xfId="0" applyFont="1" applyFill="1" applyBorder="1" applyAlignment="1">
      <alignment horizontal="center" vertical="center" wrapText="1"/>
    </xf>
    <xf numFmtId="0" fontId="75" fillId="7" borderId="85" xfId="0" applyFont="1" applyFill="1" applyBorder="1" applyAlignment="1">
      <alignment horizontal="center" vertical="center" wrapText="1"/>
    </xf>
    <xf numFmtId="0" fontId="75" fillId="50" borderId="46" xfId="0" applyFont="1" applyFill="1" applyBorder="1" applyAlignment="1">
      <alignment horizontal="center" vertical="center" wrapText="1"/>
    </xf>
    <xf numFmtId="0" fontId="75" fillId="50" borderId="47" xfId="0" applyFont="1" applyFill="1" applyBorder="1" applyAlignment="1">
      <alignment horizontal="center" vertical="center" wrapText="1"/>
    </xf>
    <xf numFmtId="0" fontId="75" fillId="50" borderId="48" xfId="0" applyFont="1" applyFill="1" applyBorder="1" applyAlignment="1">
      <alignment horizontal="center" vertical="center" wrapText="1"/>
    </xf>
    <xf numFmtId="0" fontId="75" fillId="50" borderId="90" xfId="0" applyFont="1" applyFill="1" applyBorder="1" applyAlignment="1">
      <alignment horizontal="center" vertical="center" wrapText="1"/>
    </xf>
    <xf numFmtId="0" fontId="75" fillId="50" borderId="114" xfId="0" applyFont="1" applyFill="1" applyBorder="1" applyAlignment="1">
      <alignment horizontal="center" vertical="center" wrapText="1"/>
    </xf>
    <xf numFmtId="0" fontId="75" fillId="50" borderId="32" xfId="0" applyFont="1" applyFill="1" applyBorder="1" applyAlignment="1">
      <alignment horizontal="center" vertical="center" wrapText="1"/>
    </xf>
    <xf numFmtId="0" fontId="75" fillId="50" borderId="105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76" fillId="0" borderId="46" xfId="0" applyFont="1" applyBorder="1" applyAlignment="1" applyProtection="1">
      <alignment horizontal="center"/>
      <protection locked="0"/>
    </xf>
    <xf numFmtId="0" fontId="76" fillId="0" borderId="48" xfId="0" applyFont="1" applyBorder="1" applyAlignment="1" applyProtection="1">
      <alignment horizontal="center"/>
      <protection locked="0"/>
    </xf>
    <xf numFmtId="0" fontId="3" fillId="0" borderId="77" xfId="0" applyFont="1" applyBorder="1" applyAlignment="1">
      <alignment horizontal="center"/>
    </xf>
    <xf numFmtId="0" fontId="3" fillId="0" borderId="77" xfId="0" applyFont="1" applyBorder="1" applyAlignment="1">
      <alignment horizontal="left"/>
    </xf>
    <xf numFmtId="0" fontId="2" fillId="0" borderId="77" xfId="0" applyFont="1" applyBorder="1" applyAlignment="1">
      <alignment horizontal="center" vertical="center"/>
    </xf>
    <xf numFmtId="0" fontId="75" fillId="11" borderId="90" xfId="0" applyFont="1" applyFill="1" applyBorder="1" applyAlignment="1">
      <alignment horizontal="center" vertical="center" wrapText="1"/>
    </xf>
    <xf numFmtId="0" fontId="75" fillId="11" borderId="114" xfId="0" applyFont="1" applyFill="1" applyBorder="1" applyAlignment="1">
      <alignment horizontal="center" vertical="center" wrapText="1"/>
    </xf>
    <xf numFmtId="0" fontId="75" fillId="11" borderId="69" xfId="0" applyFont="1" applyFill="1" applyBorder="1" applyAlignment="1">
      <alignment horizontal="center" vertical="center" wrapText="1"/>
    </xf>
    <xf numFmtId="0" fontId="75" fillId="11" borderId="46" xfId="0" applyFont="1" applyFill="1" applyBorder="1" applyAlignment="1">
      <alignment horizontal="center" vertical="center" wrapText="1"/>
    </xf>
    <xf numFmtId="0" fontId="75" fillId="11" borderId="47" xfId="0" applyFont="1" applyFill="1" applyBorder="1" applyAlignment="1">
      <alignment horizontal="center" vertical="center" wrapText="1"/>
    </xf>
    <xf numFmtId="0" fontId="75" fillId="11" borderId="48" xfId="0" applyFont="1" applyFill="1" applyBorder="1" applyAlignment="1">
      <alignment horizontal="center" vertical="center" wrapText="1"/>
    </xf>
    <xf numFmtId="0" fontId="75" fillId="11" borderId="32" xfId="0" applyFont="1" applyFill="1" applyBorder="1" applyAlignment="1">
      <alignment horizontal="center" vertical="center" wrapText="1"/>
    </xf>
    <xf numFmtId="0" fontId="75" fillId="11" borderId="105" xfId="0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 wrapText="1"/>
    </xf>
    <xf numFmtId="0" fontId="75" fillId="7" borderId="23" xfId="0" applyFont="1" applyFill="1" applyBorder="1" applyAlignment="1">
      <alignment horizontal="center" vertical="center" wrapText="1"/>
    </xf>
    <xf numFmtId="0" fontId="75" fillId="7" borderId="73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wrapText="1"/>
    </xf>
    <xf numFmtId="0" fontId="75" fillId="0" borderId="70" xfId="0" applyFont="1" applyBorder="1" applyAlignment="1">
      <alignment horizontal="center" wrapText="1"/>
    </xf>
    <xf numFmtId="0" fontId="92" fillId="0" borderId="0" xfId="0" applyFont="1" applyBorder="1" applyAlignment="1">
      <alignment horizontal="center"/>
    </xf>
    <xf numFmtId="0" fontId="75" fillId="7" borderId="89" xfId="0" applyFont="1" applyFill="1" applyBorder="1" applyAlignment="1">
      <alignment horizontal="center" vertical="center" wrapText="1"/>
    </xf>
    <xf numFmtId="0" fontId="75" fillId="7" borderId="87" xfId="0" applyFont="1" applyFill="1" applyBorder="1" applyAlignment="1">
      <alignment horizontal="center" vertical="center" wrapText="1"/>
    </xf>
    <xf numFmtId="0" fontId="75" fillId="7" borderId="92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 wrapText="1"/>
    </xf>
    <xf numFmtId="0" fontId="75" fillId="7" borderId="105" xfId="0" applyFont="1" applyFill="1" applyBorder="1" applyAlignment="1">
      <alignment horizontal="center" vertical="center" wrapText="1"/>
    </xf>
    <xf numFmtId="0" fontId="75" fillId="7" borderId="43" xfId="0" applyFont="1" applyFill="1" applyBorder="1" applyAlignment="1">
      <alignment horizontal="center" vertical="center" wrapText="1"/>
    </xf>
    <xf numFmtId="0" fontId="1" fillId="0" borderId="89" xfId="0" applyFont="1" applyBorder="1" applyAlignment="1">
      <alignment horizontal="justify" vertical="top" wrapText="1"/>
    </xf>
    <xf numFmtId="0" fontId="1" fillId="0" borderId="84" xfId="0" applyFont="1" applyBorder="1" applyAlignment="1">
      <alignment horizontal="justify" vertical="top" wrapText="1"/>
    </xf>
    <xf numFmtId="0" fontId="1" fillId="0" borderId="85" xfId="0" applyFont="1" applyBorder="1" applyAlignment="1">
      <alignment horizontal="justify" vertical="top" wrapText="1"/>
    </xf>
    <xf numFmtId="0" fontId="1" fillId="0" borderId="87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86" xfId="0" applyFont="1" applyBorder="1" applyAlignment="1">
      <alignment horizontal="justify" vertical="top" wrapText="1"/>
    </xf>
    <xf numFmtId="0" fontId="1" fillId="0" borderId="92" xfId="0" applyFont="1" applyBorder="1" applyAlignment="1">
      <alignment horizontal="justify" vertical="top" wrapText="1"/>
    </xf>
    <xf numFmtId="0" fontId="1" fillId="0" borderId="77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6" fillId="56" borderId="52" xfId="0" applyNumberFormat="1" applyFont="1" applyFill="1" applyBorder="1" applyAlignment="1" applyProtection="1">
      <alignment horizontal="center" vertical="center" wrapText="1"/>
      <protection/>
    </xf>
    <xf numFmtId="4" fontId="76" fillId="56" borderId="99" xfId="0" applyNumberFormat="1" applyFont="1" applyFill="1" applyBorder="1" applyAlignment="1" applyProtection="1">
      <alignment horizontal="center" vertical="center" wrapText="1"/>
      <protection/>
    </xf>
    <xf numFmtId="0" fontId="75" fillId="11" borderId="90" xfId="0" applyFont="1" applyFill="1" applyBorder="1" applyAlignment="1" applyProtection="1">
      <alignment horizontal="center" vertical="center" wrapText="1"/>
      <protection/>
    </xf>
    <xf numFmtId="0" fontId="75" fillId="11" borderId="114" xfId="0" applyFont="1" applyFill="1" applyBorder="1" applyAlignment="1" applyProtection="1">
      <alignment horizontal="center" vertical="center" wrapText="1"/>
      <protection/>
    </xf>
    <xf numFmtId="0" fontId="75" fillId="11" borderId="33" xfId="0" applyFont="1" applyFill="1" applyBorder="1" applyAlignment="1" applyProtection="1">
      <alignment horizontal="center" vertical="center" wrapText="1"/>
      <protection/>
    </xf>
    <xf numFmtId="0" fontId="75" fillId="7" borderId="84" xfId="0" applyFont="1" applyFill="1" applyBorder="1" applyAlignment="1" applyProtection="1">
      <alignment horizontal="center" vertical="center" wrapText="1"/>
      <protection/>
    </xf>
    <xf numFmtId="0" fontId="75" fillId="7" borderId="0" xfId="0" applyFont="1" applyFill="1" applyBorder="1" applyAlignment="1" applyProtection="1">
      <alignment horizontal="center" vertical="center" wrapText="1"/>
      <protection/>
    </xf>
    <xf numFmtId="0" fontId="75" fillId="7" borderId="77" xfId="0" applyFont="1" applyFill="1" applyBorder="1" applyAlignment="1" applyProtection="1">
      <alignment horizontal="center" vertical="center" wrapText="1"/>
      <protection/>
    </xf>
    <xf numFmtId="4" fontId="76" fillId="0" borderId="32" xfId="0" applyNumberFormat="1" applyFont="1" applyFill="1" applyBorder="1" applyAlignment="1" applyProtection="1">
      <alignment horizontal="center" vertical="center" wrapText="1"/>
      <protection/>
    </xf>
    <xf numFmtId="0" fontId="76" fillId="0" borderId="97" xfId="0" applyFont="1" applyFill="1" applyBorder="1" applyAlignment="1" applyProtection="1">
      <alignment horizontal="center" vertical="center" wrapText="1"/>
      <protection/>
    </xf>
    <xf numFmtId="2" fontId="75" fillId="56" borderId="22" xfId="0" applyNumberFormat="1" applyFont="1" applyFill="1" applyBorder="1" applyAlignment="1" applyProtection="1">
      <alignment horizontal="center" vertical="center" wrapText="1"/>
      <protection/>
    </xf>
    <xf numFmtId="2" fontId="75" fillId="56" borderId="25" xfId="0" applyNumberFormat="1" applyFont="1" applyFill="1" applyBorder="1" applyAlignment="1" applyProtection="1">
      <alignment horizontal="center" vertical="center" wrapText="1"/>
      <protection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0" fontId="75" fillId="7" borderId="32" xfId="0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7" borderId="105" xfId="0" applyFont="1" applyFill="1" applyBorder="1" applyAlignment="1" applyProtection="1">
      <alignment horizontal="center" vertical="center" wrapText="1"/>
      <protection/>
    </xf>
    <xf numFmtId="0" fontId="75" fillId="7" borderId="89" xfId="0" applyFont="1" applyFill="1" applyBorder="1" applyAlignment="1" applyProtection="1">
      <alignment horizontal="center" vertical="center" wrapText="1"/>
      <protection/>
    </xf>
    <xf numFmtId="0" fontId="75" fillId="7" borderId="87" xfId="0" applyFont="1" applyFill="1" applyBorder="1" applyAlignment="1" applyProtection="1">
      <alignment horizontal="center" vertical="center" wrapText="1"/>
      <protection/>
    </xf>
    <xf numFmtId="0" fontId="75" fillId="7" borderId="92" xfId="0" applyFont="1" applyFill="1" applyBorder="1" applyAlignment="1" applyProtection="1">
      <alignment horizontal="center" vertical="center" wrapText="1"/>
      <protection/>
    </xf>
    <xf numFmtId="181" fontId="99" fillId="56" borderId="54" xfId="119" applyNumberFormat="1" applyFont="1" applyFill="1" applyBorder="1" applyAlignment="1" applyProtection="1">
      <alignment horizontal="center" vertical="center" wrapText="1"/>
      <protection/>
    </xf>
    <xf numFmtId="181" fontId="99" fillId="56" borderId="52" xfId="119" applyNumberFormat="1" applyFont="1" applyFill="1" applyBorder="1" applyAlignment="1" applyProtection="1">
      <alignment horizontal="center" vertical="center" wrapText="1"/>
      <protection/>
    </xf>
    <xf numFmtId="181" fontId="99" fillId="56" borderId="99" xfId="119" applyNumberFormat="1" applyFont="1" applyFill="1" applyBorder="1" applyAlignment="1" applyProtection="1">
      <alignment horizontal="center" vertical="center" wrapText="1"/>
      <protection/>
    </xf>
    <xf numFmtId="181" fontId="76" fillId="56" borderId="25" xfId="119" applyNumberFormat="1" applyFont="1" applyFill="1" applyBorder="1" applyAlignment="1" applyProtection="1">
      <alignment horizontal="center" vertical="center" wrapText="1"/>
      <protection locked="0"/>
    </xf>
    <xf numFmtId="181" fontId="76" fillId="56" borderId="26" xfId="119" applyNumberFormat="1" applyFont="1" applyFill="1" applyBorder="1" applyAlignment="1" applyProtection="1">
      <alignment horizontal="center" vertical="center" wrapText="1"/>
      <protection locked="0"/>
    </xf>
    <xf numFmtId="181" fontId="76" fillId="56" borderId="51" xfId="119" applyNumberFormat="1" applyFont="1" applyFill="1" applyBorder="1" applyAlignment="1" applyProtection="1">
      <alignment horizontal="center" vertical="center" wrapText="1"/>
      <protection locked="0"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5" fillId="56" borderId="50" xfId="0" applyNumberFormat="1" applyFont="1" applyFill="1" applyBorder="1" applyAlignment="1" applyProtection="1">
      <alignment horizontal="center" vertical="center" wrapText="1"/>
      <protection/>
    </xf>
    <xf numFmtId="4" fontId="75" fillId="56" borderId="60" xfId="0" applyNumberFormat="1" applyFont="1" applyFill="1" applyBorder="1" applyAlignment="1" applyProtection="1">
      <alignment horizontal="center" vertical="center" wrapText="1"/>
      <protection/>
    </xf>
    <xf numFmtId="10" fontId="22" fillId="56" borderId="90" xfId="119" applyNumberFormat="1" applyFont="1" applyFill="1" applyBorder="1" applyAlignment="1">
      <alignment horizontal="center" vertical="center" wrapText="1"/>
    </xf>
    <xf numFmtId="10" fontId="22" fillId="56" borderId="114" xfId="119" applyNumberFormat="1" applyFont="1" applyFill="1" applyBorder="1" applyAlignment="1">
      <alignment horizontal="center" vertical="center" wrapText="1"/>
    </xf>
    <xf numFmtId="10" fontId="22" fillId="56" borderId="33" xfId="119" applyNumberFormat="1" applyFont="1" applyFill="1" applyBorder="1" applyAlignment="1">
      <alignment horizontal="center" vertical="center" wrapText="1"/>
    </xf>
    <xf numFmtId="10" fontId="76" fillId="56" borderId="92" xfId="119" applyNumberFormat="1" applyFont="1" applyFill="1" applyBorder="1" applyAlignment="1" applyProtection="1">
      <alignment horizontal="center" vertical="center" wrapText="1"/>
      <protection/>
    </xf>
    <xf numFmtId="10" fontId="76" fillId="56" borderId="77" xfId="119" applyNumberFormat="1" applyFont="1" applyFill="1" applyBorder="1" applyAlignment="1" applyProtection="1">
      <alignment horizontal="center" vertical="center" wrapText="1"/>
      <protection/>
    </xf>
    <xf numFmtId="10" fontId="76" fillId="56" borderId="34" xfId="119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/>
      <protection locked="0"/>
    </xf>
    <xf numFmtId="0" fontId="75" fillId="50" borderId="33" xfId="0" applyFont="1" applyFill="1" applyBorder="1" applyAlignment="1">
      <alignment horizontal="center" vertical="center" wrapText="1"/>
    </xf>
    <xf numFmtId="0" fontId="75" fillId="7" borderId="78" xfId="0" applyFont="1" applyFill="1" applyBorder="1" applyAlignment="1">
      <alignment horizontal="center" vertical="center" wrapText="1"/>
    </xf>
    <xf numFmtId="0" fontId="75" fillId="7" borderId="93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50" borderId="89" xfId="0" applyFont="1" applyFill="1" applyBorder="1" applyAlignment="1">
      <alignment horizontal="center" vertical="center" wrapText="1"/>
    </xf>
    <xf numFmtId="0" fontId="75" fillId="50" borderId="84" xfId="0" applyFont="1" applyFill="1" applyBorder="1" applyAlignment="1">
      <alignment horizontal="center" vertical="center" wrapText="1"/>
    </xf>
    <xf numFmtId="0" fontId="75" fillId="50" borderId="85" xfId="0" applyFont="1" applyFill="1" applyBorder="1" applyAlignment="1">
      <alignment horizontal="center" vertical="center" wrapText="1"/>
    </xf>
    <xf numFmtId="4" fontId="76" fillId="0" borderId="89" xfId="0" applyNumberFormat="1" applyFont="1" applyFill="1" applyBorder="1" applyAlignment="1" applyProtection="1">
      <alignment horizontal="center" vertical="center" wrapText="1"/>
      <protection/>
    </xf>
    <xf numFmtId="0" fontId="76" fillId="0" borderId="87" xfId="0" applyFont="1" applyFill="1" applyBorder="1" applyAlignment="1" applyProtection="1">
      <alignment horizontal="center" vertical="center" wrapText="1"/>
      <protection/>
    </xf>
    <xf numFmtId="181" fontId="76" fillId="56" borderId="50" xfId="11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8" fillId="0" borderId="0" xfId="0" applyFont="1" applyAlignment="1">
      <alignment horizontal="center"/>
    </xf>
    <xf numFmtId="0" fontId="75" fillId="7" borderId="80" xfId="0" applyFont="1" applyFill="1" applyBorder="1" applyAlignment="1">
      <alignment horizontal="center" vertical="center" wrapText="1"/>
    </xf>
    <xf numFmtId="0" fontId="75" fillId="7" borderId="95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center" vertical="center" wrapText="1"/>
    </xf>
    <xf numFmtId="10" fontId="0" fillId="0" borderId="41" xfId="119" applyNumberFormat="1" applyFont="1" applyBorder="1" applyAlignment="1">
      <alignment horizontal="center"/>
    </xf>
    <xf numFmtId="10" fontId="0" fillId="0" borderId="55" xfId="119" applyNumberFormat="1" applyFont="1" applyBorder="1" applyAlignment="1">
      <alignment horizontal="center"/>
    </xf>
    <xf numFmtId="10" fontId="0" fillId="0" borderId="103" xfId="119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75" fillId="56" borderId="59" xfId="0" applyNumberFormat="1" applyFont="1" applyFill="1" applyBorder="1" applyAlignment="1" applyProtection="1">
      <alignment horizontal="center" vertical="center" wrapText="1"/>
      <protection/>
    </xf>
    <xf numFmtId="4" fontId="75" fillId="56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75" fillId="11" borderId="22" xfId="0" applyFont="1" applyFill="1" applyBorder="1" applyAlignment="1">
      <alignment horizontal="center" vertical="top" wrapText="1"/>
    </xf>
    <xf numFmtId="0" fontId="75" fillId="11" borderId="23" xfId="0" applyFont="1" applyFill="1" applyBorder="1" applyAlignment="1">
      <alignment horizontal="center" vertical="top" wrapText="1"/>
    </xf>
    <xf numFmtId="0" fontId="75" fillId="11" borderId="73" xfId="0" applyFont="1" applyFill="1" applyBorder="1" applyAlignment="1">
      <alignment horizontal="center" vertical="top" wrapText="1"/>
    </xf>
    <xf numFmtId="0" fontId="75" fillId="7" borderId="62" xfId="0" applyFont="1" applyFill="1" applyBorder="1" applyAlignment="1">
      <alignment horizontal="center" vertical="top" wrapText="1"/>
    </xf>
    <xf numFmtId="0" fontId="75" fillId="7" borderId="23" xfId="0" applyFont="1" applyFill="1" applyBorder="1" applyAlignment="1">
      <alignment horizontal="center" vertical="top" wrapText="1"/>
    </xf>
    <xf numFmtId="0" fontId="75" fillId="7" borderId="73" xfId="0" applyFont="1" applyFill="1" applyBorder="1" applyAlignment="1">
      <alignment horizontal="center" vertical="top" wrapText="1"/>
    </xf>
    <xf numFmtId="0" fontId="75" fillId="50" borderId="62" xfId="0" applyFont="1" applyFill="1" applyBorder="1" applyAlignment="1">
      <alignment horizontal="center" vertical="top" wrapText="1"/>
    </xf>
    <xf numFmtId="0" fontId="75" fillId="50" borderId="23" xfId="0" applyFont="1" applyFill="1" applyBorder="1" applyAlignment="1">
      <alignment horizontal="center" vertical="top" wrapText="1"/>
    </xf>
    <xf numFmtId="0" fontId="75" fillId="50" borderId="43" xfId="0" applyFont="1" applyFill="1" applyBorder="1" applyAlignment="1">
      <alignment horizontal="center" vertical="top" wrapText="1"/>
    </xf>
    <xf numFmtId="0" fontId="75" fillId="7" borderId="22" xfId="0" applyFont="1" applyFill="1" applyBorder="1" applyAlignment="1">
      <alignment horizontal="center" vertical="top" wrapText="1"/>
    </xf>
    <xf numFmtId="0" fontId="75" fillId="7" borderId="28" xfId="0" applyFont="1" applyFill="1" applyBorder="1" applyAlignment="1">
      <alignment horizontal="center" vertical="top" wrapText="1"/>
    </xf>
    <xf numFmtId="0" fontId="75" fillId="7" borderId="42" xfId="0" applyFont="1" applyFill="1" applyBorder="1" applyAlignment="1">
      <alignment horizontal="center" vertical="top" wrapText="1"/>
    </xf>
    <xf numFmtId="0" fontId="75" fillId="7" borderId="102" xfId="0" applyFont="1" applyFill="1" applyBorder="1" applyAlignment="1">
      <alignment horizontal="center" vertical="top" wrapText="1"/>
    </xf>
    <xf numFmtId="0" fontId="75" fillId="7" borderId="104" xfId="0" applyFont="1" applyFill="1" applyBorder="1" applyAlignment="1">
      <alignment horizontal="center" vertical="top" wrapText="1"/>
    </xf>
    <xf numFmtId="0" fontId="75" fillId="7" borderId="59" xfId="0" applyFont="1" applyFill="1" applyBorder="1" applyAlignment="1">
      <alignment horizontal="center" vertical="top" wrapText="1"/>
    </xf>
    <xf numFmtId="0" fontId="75" fillId="7" borderId="32" xfId="0" applyFont="1" applyFill="1" applyBorder="1" applyAlignment="1">
      <alignment horizontal="center" vertical="top" wrapText="1"/>
    </xf>
    <xf numFmtId="0" fontId="75" fillId="7" borderId="97" xfId="0" applyFont="1" applyFill="1" applyBorder="1" applyAlignment="1">
      <alignment horizontal="center" vertical="top" wrapText="1"/>
    </xf>
    <xf numFmtId="0" fontId="75" fillId="7" borderId="43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top" wrapText="1"/>
    </xf>
    <xf numFmtId="0" fontId="75" fillId="7" borderId="74" xfId="0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center" wrapText="1"/>
    </xf>
    <xf numFmtId="0" fontId="76" fillId="0" borderId="89" xfId="0" applyFont="1" applyBorder="1" applyAlignment="1">
      <alignment horizontal="justify" vertical="top" wrapText="1"/>
    </xf>
    <xf numFmtId="0" fontId="76" fillId="0" borderId="84" xfId="0" applyFont="1" applyBorder="1" applyAlignment="1">
      <alignment horizontal="justify" vertical="top" wrapText="1"/>
    </xf>
    <xf numFmtId="0" fontId="76" fillId="0" borderId="87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 vertical="top" wrapText="1"/>
    </xf>
    <xf numFmtId="0" fontId="76" fillId="0" borderId="92" xfId="0" applyFont="1" applyBorder="1" applyAlignment="1">
      <alignment horizontal="justify" vertical="top" wrapText="1"/>
    </xf>
    <xf numFmtId="0" fontId="76" fillId="0" borderId="77" xfId="0" applyFont="1" applyBorder="1" applyAlignment="1">
      <alignment horizontal="justify" vertical="top" wrapText="1"/>
    </xf>
    <xf numFmtId="0" fontId="75" fillId="11" borderId="43" xfId="0" applyFont="1" applyFill="1" applyBorder="1" applyAlignment="1">
      <alignment horizontal="center" vertical="top" wrapText="1"/>
    </xf>
    <xf numFmtId="0" fontId="75" fillId="11" borderId="61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horizontal="center" vertical="center" wrapText="1"/>
    </xf>
    <xf numFmtId="0" fontId="75" fillId="7" borderId="4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center"/>
    </xf>
    <xf numFmtId="182" fontId="13" fillId="0" borderId="0" xfId="92" applyNumberFormat="1" applyFont="1" applyBorder="1" applyAlignment="1" applyProtection="1">
      <alignment horizontal="right"/>
      <protection locked="0"/>
    </xf>
    <xf numFmtId="0" fontId="18" fillId="7" borderId="78" xfId="92" applyFill="1" applyBorder="1" applyAlignment="1" applyProtection="1">
      <alignment horizontal="right" wrapText="1"/>
      <protection/>
    </xf>
    <xf numFmtId="0" fontId="18" fillId="7" borderId="79" xfId="92" applyFill="1" applyBorder="1" applyAlignment="1" applyProtection="1">
      <alignment horizontal="right" wrapText="1"/>
      <protection/>
    </xf>
    <xf numFmtId="0" fontId="18" fillId="7" borderId="22" xfId="92" applyFill="1" applyBorder="1" applyAlignment="1" applyProtection="1">
      <alignment horizontal="right" wrapText="1"/>
      <protection/>
    </xf>
    <xf numFmtId="0" fontId="18" fillId="7" borderId="23" xfId="92" applyFill="1" applyBorder="1" applyAlignment="1" applyProtection="1">
      <alignment horizontal="right" wrapText="1"/>
      <protection/>
    </xf>
    <xf numFmtId="0" fontId="18" fillId="7" borderId="25" xfId="92" applyFill="1" applyBorder="1" applyAlignment="1" applyProtection="1">
      <alignment horizontal="right" wrapText="1"/>
      <protection/>
    </xf>
    <xf numFmtId="0" fontId="18" fillId="7" borderId="26" xfId="92" applyFill="1" applyBorder="1" applyAlignment="1" applyProtection="1">
      <alignment horizontal="right" wrapText="1"/>
      <protection/>
    </xf>
    <xf numFmtId="0" fontId="18" fillId="7" borderId="28" xfId="92" applyFill="1" applyBorder="1" applyAlignment="1" applyProtection="1">
      <alignment horizontal="right" wrapText="1"/>
      <protection/>
    </xf>
    <xf numFmtId="0" fontId="18" fillId="7" borderId="29" xfId="92" applyFill="1" applyBorder="1" applyAlignment="1" applyProtection="1">
      <alignment horizontal="right" wrapText="1"/>
      <protection/>
    </xf>
    <xf numFmtId="0" fontId="93" fillId="0" borderId="87" xfId="92" applyFont="1" applyBorder="1" applyAlignment="1" applyProtection="1">
      <alignment horizontal="center"/>
      <protection locked="0"/>
    </xf>
    <xf numFmtId="0" fontId="93" fillId="0" borderId="0" xfId="92" applyFont="1" applyBorder="1" applyAlignment="1" applyProtection="1">
      <alignment horizontal="center"/>
      <protection locked="0"/>
    </xf>
    <xf numFmtId="0" fontId="15" fillId="0" borderId="87" xfId="92" applyFont="1" applyBorder="1" applyAlignment="1">
      <alignment horizontal="right"/>
      <protection/>
    </xf>
    <xf numFmtId="0" fontId="15" fillId="0" borderId="0" xfId="92" applyFont="1" applyBorder="1" applyAlignment="1">
      <alignment horizontal="right"/>
      <protection/>
    </xf>
    <xf numFmtId="0" fontId="18" fillId="0" borderId="90" xfId="92" applyBorder="1" applyAlignment="1" applyProtection="1">
      <alignment horizontal="center" wrapText="1"/>
      <protection locked="0"/>
    </xf>
    <xf numFmtId="0" fontId="18" fillId="0" borderId="114" xfId="92" applyBorder="1" applyAlignment="1" applyProtection="1">
      <alignment horizontal="center" wrapText="1"/>
      <protection locked="0"/>
    </xf>
    <xf numFmtId="0" fontId="18" fillId="0" borderId="33" xfId="92" applyBorder="1" applyAlignment="1" applyProtection="1">
      <alignment horizontal="center" wrapText="1"/>
      <protection locked="0"/>
    </xf>
    <xf numFmtId="3" fontId="13" fillId="0" borderId="0" xfId="92" applyNumberFormat="1" applyFont="1" applyBorder="1" applyAlignment="1" applyProtection="1">
      <alignment horizontal="right"/>
      <protection locked="0"/>
    </xf>
    <xf numFmtId="0" fontId="93" fillId="0" borderId="89" xfId="92" applyFont="1" applyBorder="1" applyAlignment="1" applyProtection="1">
      <alignment horizontal="center" wrapText="1"/>
      <protection locked="0"/>
    </xf>
    <xf numFmtId="0" fontId="93" fillId="0" borderId="84" xfId="92" applyFont="1" applyBorder="1" applyAlignment="1" applyProtection="1">
      <alignment horizontal="center" wrapText="1"/>
      <protection locked="0"/>
    </xf>
    <xf numFmtId="0" fontId="76" fillId="7" borderId="89" xfId="0" applyFont="1" applyFill="1" applyBorder="1" applyAlignment="1">
      <alignment horizontal="center" vertical="center"/>
    </xf>
    <xf numFmtId="0" fontId="76" fillId="7" borderId="87" xfId="0" applyFont="1" applyFill="1" applyBorder="1" applyAlignment="1">
      <alignment horizontal="center" vertical="center"/>
    </xf>
    <xf numFmtId="0" fontId="75" fillId="7" borderId="61" xfId="0" applyFont="1" applyFill="1" applyBorder="1" applyAlignment="1">
      <alignment horizontal="center" vertical="top" wrapText="1"/>
    </xf>
    <xf numFmtId="0" fontId="75" fillId="7" borderId="76" xfId="0" applyFont="1" applyFill="1" applyBorder="1" applyAlignment="1">
      <alignment horizontal="center" vertical="top" wrapText="1"/>
    </xf>
    <xf numFmtId="0" fontId="8" fillId="0" borderId="0" xfId="91" applyFont="1" applyFill="1" applyBorder="1" applyAlignment="1">
      <alignment horizontal="center" vertical="center" wrapText="1"/>
      <protection/>
    </xf>
    <xf numFmtId="0" fontId="8" fillId="0" borderId="86" xfId="91" applyFont="1" applyFill="1" applyBorder="1" applyAlignment="1">
      <alignment horizontal="center" vertical="center" wrapText="1"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29" xfId="91" applyFont="1" applyBorder="1" applyAlignment="1">
      <alignment horizontal="center" vertical="center" wrapText="1"/>
      <protection/>
    </xf>
    <xf numFmtId="0" fontId="7" fillId="0" borderId="79" xfId="91" applyFont="1" applyBorder="1" applyAlignment="1">
      <alignment horizontal="center" vertical="center" wrapText="1"/>
      <protection/>
    </xf>
    <xf numFmtId="0" fontId="7" fillId="0" borderId="98" xfId="91" applyFont="1" applyBorder="1" applyAlignment="1">
      <alignment horizontal="center" vertical="center" wrapText="1"/>
      <protection/>
    </xf>
    <xf numFmtId="0" fontId="23" fillId="0" borderId="0" xfId="91" applyFont="1" applyAlignment="1">
      <alignment horizontal="left"/>
      <protection/>
    </xf>
    <xf numFmtId="0" fontId="87" fillId="0" borderId="60" xfId="91" applyFont="1" applyBorder="1" applyAlignment="1">
      <alignment horizontal="center" vertical="center" wrapText="1"/>
      <protection/>
    </xf>
    <xf numFmtId="0" fontId="87" fillId="0" borderId="75" xfId="91" applyFont="1" applyBorder="1" applyAlignment="1">
      <alignment horizontal="center" vertical="center"/>
      <protection/>
    </xf>
    <xf numFmtId="0" fontId="87" fillId="0" borderId="66" xfId="91" applyFont="1" applyBorder="1" applyAlignment="1">
      <alignment horizontal="center" vertical="center"/>
      <protection/>
    </xf>
    <xf numFmtId="0" fontId="87" fillId="0" borderId="95" xfId="91" applyFont="1" applyBorder="1" applyAlignment="1">
      <alignment horizontal="center" vertical="center"/>
      <protection/>
    </xf>
    <xf numFmtId="0" fontId="87" fillId="0" borderId="0" xfId="91" applyFont="1" applyBorder="1" applyAlignment="1">
      <alignment horizontal="center" vertical="center"/>
      <protection/>
    </xf>
    <xf numFmtId="0" fontId="87" fillId="0" borderId="106" xfId="91" applyFont="1" applyBorder="1" applyAlignment="1">
      <alignment horizontal="center" vertical="center"/>
      <protection/>
    </xf>
    <xf numFmtId="0" fontId="87" fillId="0" borderId="58" xfId="91" applyFont="1" applyBorder="1" applyAlignment="1">
      <alignment horizontal="center" vertical="center"/>
      <protection/>
    </xf>
    <xf numFmtId="0" fontId="87" fillId="0" borderId="44" xfId="91" applyFont="1" applyBorder="1" applyAlignment="1">
      <alignment horizontal="center" vertical="center"/>
      <protection/>
    </xf>
    <xf numFmtId="0" fontId="87" fillId="0" borderId="63" xfId="91" applyFont="1" applyBorder="1" applyAlignment="1">
      <alignment horizontal="center" vertical="center"/>
      <protection/>
    </xf>
    <xf numFmtId="0" fontId="7" fillId="0" borderId="44" xfId="91" applyFont="1" applyBorder="1" applyAlignment="1">
      <alignment horizontal="center"/>
      <protection/>
    </xf>
    <xf numFmtId="0" fontId="87" fillId="0" borderId="60" xfId="91" applyFont="1" applyBorder="1" applyAlignment="1">
      <alignment horizontal="center" wrapText="1"/>
      <protection/>
    </xf>
    <xf numFmtId="0" fontId="87" fillId="0" borderId="66" xfId="91" applyFont="1" applyBorder="1" applyAlignment="1">
      <alignment horizontal="center" wrapText="1"/>
      <protection/>
    </xf>
    <xf numFmtId="0" fontId="87" fillId="0" borderId="58" xfId="91" applyFont="1" applyBorder="1" applyAlignment="1">
      <alignment horizontal="center" wrapText="1"/>
      <protection/>
    </xf>
    <xf numFmtId="0" fontId="87" fillId="0" borderId="63" xfId="91" applyFont="1" applyBorder="1" applyAlignment="1">
      <alignment horizontal="center" wrapText="1"/>
      <protection/>
    </xf>
    <xf numFmtId="0" fontId="0" fillId="0" borderId="0" xfId="91" applyBorder="1" applyAlignment="1">
      <alignment horizontal="center"/>
      <protection/>
    </xf>
    <xf numFmtId="0" fontId="8" fillId="0" borderId="89" xfId="91" applyFont="1" applyFill="1" applyBorder="1" applyAlignment="1">
      <alignment horizontal="center" vertical="center" wrapText="1"/>
      <protection/>
    </xf>
    <xf numFmtId="0" fontId="8" fillId="0" borderId="84" xfId="91" applyFont="1" applyFill="1" applyBorder="1" applyAlignment="1">
      <alignment horizontal="center" vertical="center" wrapText="1"/>
      <protection/>
    </xf>
    <xf numFmtId="0" fontId="8" fillId="0" borderId="85" xfId="91" applyFont="1" applyFill="1" applyBorder="1" applyAlignment="1">
      <alignment horizontal="center" vertical="center" wrapText="1"/>
      <protection/>
    </xf>
    <xf numFmtId="0" fontId="7" fillId="0" borderId="78" xfId="91" applyFont="1" applyBorder="1" applyAlignment="1">
      <alignment horizontal="center" vertical="center" wrapText="1"/>
      <protection/>
    </xf>
    <xf numFmtId="0" fontId="7" fillId="0" borderId="82" xfId="91" applyFont="1" applyBorder="1" applyAlignment="1">
      <alignment horizontal="center" vertical="center" wrapText="1"/>
      <protection/>
    </xf>
    <xf numFmtId="0" fontId="123" fillId="0" borderId="0" xfId="92" applyFont="1" applyAlignment="1">
      <alignment horizontal="center" wrapText="1"/>
      <protection/>
    </xf>
    <xf numFmtId="0" fontId="123" fillId="0" borderId="0" xfId="92" applyFont="1" applyAlignment="1">
      <alignment horizontal="center"/>
      <protection/>
    </xf>
    <xf numFmtId="0" fontId="75" fillId="50" borderId="96" xfId="0" applyFont="1" applyFill="1" applyBorder="1" applyAlignment="1">
      <alignment horizontal="center" vertical="top" wrapText="1"/>
    </xf>
    <xf numFmtId="0" fontId="75" fillId="50" borderId="79" xfId="0" applyFont="1" applyFill="1" applyBorder="1" applyAlignment="1">
      <alignment horizontal="center" vertical="top" wrapText="1"/>
    </xf>
    <xf numFmtId="0" fontId="75" fillId="50" borderId="22" xfId="0" applyFont="1" applyFill="1" applyBorder="1" applyAlignment="1">
      <alignment horizontal="center" vertical="top"/>
    </xf>
    <xf numFmtId="0" fontId="75" fillId="50" borderId="23" xfId="0" applyFont="1" applyFill="1" applyBorder="1" applyAlignment="1">
      <alignment horizontal="center" vertical="top"/>
    </xf>
    <xf numFmtId="0" fontId="75" fillId="50" borderId="73" xfId="0" applyFont="1" applyFill="1" applyBorder="1" applyAlignment="1">
      <alignment horizontal="center" vertical="top"/>
    </xf>
    <xf numFmtId="0" fontId="75" fillId="50" borderId="22" xfId="0" applyFont="1" applyFill="1" applyBorder="1" applyAlignment="1">
      <alignment horizontal="center" vertical="top" wrapText="1"/>
    </xf>
    <xf numFmtId="0" fontId="75" fillId="50" borderId="73" xfId="0" applyFont="1" applyFill="1" applyBorder="1" applyAlignment="1">
      <alignment horizontal="center" vertical="top" wrapText="1"/>
    </xf>
    <xf numFmtId="0" fontId="75" fillId="7" borderId="54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5" fillId="7" borderId="54" xfId="0" applyFont="1" applyFill="1" applyBorder="1" applyAlignment="1">
      <alignment horizontal="center" vertical="top" wrapText="1"/>
    </xf>
    <xf numFmtId="0" fontId="75" fillId="7" borderId="41" xfId="0" applyFont="1" applyFill="1" applyBorder="1" applyAlignment="1">
      <alignment horizontal="center" vertical="top" wrapText="1"/>
    </xf>
    <xf numFmtId="0" fontId="75" fillId="7" borderId="5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75" fillId="7" borderId="26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75" fillId="7" borderId="50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7" borderId="64" xfId="0" applyFont="1" applyFill="1" applyBorder="1" applyAlignment="1">
      <alignment horizontal="center" vertical="top" wrapText="1"/>
    </xf>
    <xf numFmtId="0" fontId="75" fillId="7" borderId="65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/>
    </xf>
    <xf numFmtId="0" fontId="75" fillId="11" borderId="23" xfId="0" applyFont="1" applyFill="1" applyBorder="1" applyAlignment="1">
      <alignment horizontal="center" vertical="top"/>
    </xf>
    <xf numFmtId="0" fontId="75" fillId="11" borderId="73" xfId="0" applyFont="1" applyFill="1" applyBorder="1" applyAlignment="1">
      <alignment horizontal="center" vertical="top"/>
    </xf>
    <xf numFmtId="0" fontId="75" fillId="11" borderId="96" xfId="0" applyFont="1" applyFill="1" applyBorder="1" applyAlignment="1">
      <alignment horizontal="center" vertical="top" wrapText="1"/>
    </xf>
    <xf numFmtId="0" fontId="75" fillId="11" borderId="79" xfId="0" applyFont="1" applyFill="1" applyBorder="1" applyAlignment="1">
      <alignment horizontal="center" vertical="top" wrapText="1"/>
    </xf>
    <xf numFmtId="4" fontId="75" fillId="56" borderId="36" xfId="0" applyNumberFormat="1" applyFont="1" applyFill="1" applyBorder="1" applyAlignment="1" applyProtection="1">
      <alignment horizontal="center" vertical="center" wrapText="1"/>
      <protection/>
    </xf>
    <xf numFmtId="4" fontId="75" fillId="56" borderId="70" xfId="0" applyNumberFormat="1" applyFont="1" applyFill="1" applyBorder="1" applyAlignment="1" applyProtection="1">
      <alignment horizontal="center" vertical="center" wrapText="1"/>
      <protection/>
    </xf>
    <xf numFmtId="4" fontId="75" fillId="56" borderId="57" xfId="0" applyNumberFormat="1" applyFont="1" applyFill="1" applyBorder="1" applyAlignment="1" applyProtection="1">
      <alignment horizontal="center" vertical="center" wrapText="1"/>
      <protection/>
    </xf>
    <xf numFmtId="4" fontId="75" fillId="56" borderId="55" xfId="0" applyNumberFormat="1" applyFont="1" applyFill="1" applyBorder="1" applyAlignment="1" applyProtection="1">
      <alignment horizontal="center" vertical="center" wrapText="1"/>
      <protection/>
    </xf>
    <xf numFmtId="4" fontId="75" fillId="56" borderId="103" xfId="0" applyNumberFormat="1" applyFont="1" applyFill="1" applyBorder="1" applyAlignment="1" applyProtection="1">
      <alignment horizontal="center" vertical="center" wrapText="1"/>
      <protection/>
    </xf>
    <xf numFmtId="0" fontId="75" fillId="7" borderId="84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>
      <alignment horizontal="center" vertical="top" wrapText="1"/>
    </xf>
    <xf numFmtId="0" fontId="75" fillId="7" borderId="0" xfId="0" applyFont="1" applyFill="1" applyBorder="1" applyAlignment="1">
      <alignment horizontal="center" vertical="top" wrapText="1"/>
    </xf>
    <xf numFmtId="0" fontId="75" fillId="7" borderId="86" xfId="0" applyFont="1" applyFill="1" applyBorder="1" applyAlignment="1">
      <alignment horizontal="center" vertical="top" wrapText="1"/>
    </xf>
    <xf numFmtId="0" fontId="75" fillId="7" borderId="67" xfId="0" applyFont="1" applyFill="1" applyBorder="1" applyAlignment="1">
      <alignment horizontal="center" vertical="top" wrapText="1"/>
    </xf>
    <xf numFmtId="4" fontId="75" fillId="56" borderId="23" xfId="0" applyNumberFormat="1" applyFont="1" applyFill="1" applyBorder="1" applyAlignment="1" applyProtection="1">
      <alignment horizontal="center" vertical="center"/>
      <protection locked="0"/>
    </xf>
    <xf numFmtId="4" fontId="75" fillId="56" borderId="73" xfId="0" applyNumberFormat="1" applyFont="1" applyFill="1" applyBorder="1" applyAlignment="1" applyProtection="1">
      <alignment horizontal="center" vertical="center"/>
      <protection locked="0"/>
    </xf>
    <xf numFmtId="0" fontId="78" fillId="0" borderId="0" xfId="91" applyFont="1" applyAlignment="1">
      <alignment horizontal="center"/>
      <protection/>
    </xf>
    <xf numFmtId="0" fontId="2" fillId="0" borderId="0" xfId="91" applyFont="1" applyBorder="1" applyAlignment="1">
      <alignment horizontal="center" wrapText="1"/>
      <protection/>
    </xf>
    <xf numFmtId="0" fontId="75" fillId="7" borderId="32" xfId="91" applyFont="1" applyFill="1" applyBorder="1" applyAlignment="1">
      <alignment horizontal="center" vertical="top" wrapText="1"/>
      <protection/>
    </xf>
    <xf numFmtId="0" fontId="75" fillId="7" borderId="97" xfId="91" applyFont="1" applyFill="1" applyBorder="1" applyAlignment="1">
      <alignment horizontal="center" vertical="top" wrapText="1"/>
      <protection/>
    </xf>
    <xf numFmtId="0" fontId="75" fillId="7" borderId="105" xfId="91" applyFont="1" applyFill="1" applyBorder="1" applyAlignment="1">
      <alignment horizontal="center" vertical="top" wrapText="1"/>
      <protection/>
    </xf>
    <xf numFmtId="0" fontId="75" fillId="7" borderId="85" xfId="91" applyFont="1" applyFill="1" applyBorder="1" applyAlignment="1">
      <alignment horizontal="center" vertical="top" wrapText="1"/>
      <protection/>
    </xf>
    <xf numFmtId="0" fontId="75" fillId="7" borderId="0" xfId="91" applyFont="1" applyFill="1" applyBorder="1" applyAlignment="1">
      <alignment horizontal="center" vertical="top" wrapText="1"/>
      <protection/>
    </xf>
    <xf numFmtId="0" fontId="75" fillId="7" borderId="90" xfId="91" applyFont="1" applyFill="1" applyBorder="1" applyAlignment="1">
      <alignment horizontal="center" vertical="top" wrapText="1"/>
      <protection/>
    </xf>
    <xf numFmtId="0" fontId="75" fillId="7" borderId="114" xfId="91" applyFont="1" applyFill="1" applyBorder="1" applyAlignment="1">
      <alignment horizontal="center" vertical="top" wrapText="1"/>
      <protection/>
    </xf>
    <xf numFmtId="0" fontId="75" fillId="7" borderId="33" xfId="91" applyFont="1" applyFill="1" applyBorder="1" applyAlignment="1">
      <alignment horizontal="center" vertical="top" wrapText="1"/>
      <protection/>
    </xf>
    <xf numFmtId="0" fontId="75" fillId="7" borderId="89" xfId="91" applyFont="1" applyFill="1" applyBorder="1" applyAlignment="1">
      <alignment horizontal="center" vertical="top" wrapText="1"/>
      <protection/>
    </xf>
    <xf numFmtId="0" fontId="75" fillId="7" borderId="86" xfId="91" applyFont="1" applyFill="1" applyBorder="1" applyAlignment="1">
      <alignment horizontal="center" vertical="top" wrapText="1"/>
      <protection/>
    </xf>
    <xf numFmtId="0" fontId="75" fillId="50" borderId="84" xfId="91" applyFont="1" applyFill="1" applyBorder="1" applyAlignment="1">
      <alignment horizontal="center" vertical="top" wrapText="1"/>
      <protection/>
    </xf>
    <xf numFmtId="0" fontId="75" fillId="62" borderId="89" xfId="91" applyFont="1" applyFill="1" applyBorder="1" applyAlignment="1">
      <alignment horizontal="center" vertical="top" wrapText="1"/>
      <protection/>
    </xf>
    <xf numFmtId="0" fontId="75" fillId="62" borderId="84" xfId="91" applyFont="1" applyFill="1" applyBorder="1" applyAlignment="1">
      <alignment horizontal="center" vertical="top" wrapText="1"/>
      <protection/>
    </xf>
    <xf numFmtId="0" fontId="75" fillId="7" borderId="22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62" borderId="22" xfId="91" applyFont="1" applyFill="1" applyBorder="1" applyAlignment="1">
      <alignment horizontal="center" vertical="top" wrapText="1"/>
      <protection/>
    </xf>
    <xf numFmtId="0" fontId="75" fillId="62" borderId="28" xfId="91" applyFont="1" applyFill="1" applyBorder="1" applyAlignment="1">
      <alignment horizontal="center" vertical="top" wrapText="1"/>
      <protection/>
    </xf>
    <xf numFmtId="0" fontId="75" fillId="62" borderId="23" xfId="91" applyFont="1" applyFill="1" applyBorder="1" applyAlignment="1">
      <alignment horizontal="center" vertical="top" wrapText="1"/>
      <protection/>
    </xf>
    <xf numFmtId="0" fontId="75" fillId="62" borderId="29" xfId="91" applyFont="1" applyFill="1" applyBorder="1" applyAlignment="1">
      <alignment horizontal="center" vertical="top" wrapText="1"/>
      <protection/>
    </xf>
    <xf numFmtId="0" fontId="75" fillId="7" borderId="73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46" xfId="91" applyFont="1" applyFill="1" applyBorder="1" applyAlignment="1">
      <alignment horizontal="center" vertical="top" wrapText="1"/>
      <protection/>
    </xf>
    <xf numFmtId="0" fontId="75" fillId="7" borderId="47" xfId="91" applyFont="1" applyFill="1" applyBorder="1" applyAlignment="1">
      <alignment horizontal="center" vertical="top" wrapText="1"/>
      <protection/>
    </xf>
    <xf numFmtId="0" fontId="75" fillId="7" borderId="48" xfId="91" applyFont="1" applyFill="1" applyBorder="1" applyAlignment="1">
      <alignment horizontal="center" vertical="top" wrapText="1"/>
      <protection/>
    </xf>
    <xf numFmtId="0" fontId="75" fillId="50" borderId="78" xfId="91" applyFont="1" applyFill="1" applyBorder="1" applyAlignment="1">
      <alignment horizontal="center" vertical="top" wrapText="1"/>
      <protection/>
    </xf>
    <xf numFmtId="0" fontId="75" fillId="50" borderId="82" xfId="91" applyFont="1" applyFill="1" applyBorder="1" applyAlignment="1">
      <alignment horizontal="center" vertical="top" wrapText="1"/>
      <protection/>
    </xf>
    <xf numFmtId="0" fontId="75" fillId="50" borderId="79" xfId="91" applyFont="1" applyFill="1" applyBorder="1" applyAlignment="1">
      <alignment horizontal="center" vertical="top" wrapText="1"/>
      <protection/>
    </xf>
    <xf numFmtId="0" fontId="75" fillId="50" borderId="98" xfId="91" applyFont="1" applyFill="1" applyBorder="1" applyAlignment="1">
      <alignment horizontal="center" vertical="top" wrapText="1"/>
      <protection/>
    </xf>
    <xf numFmtId="0" fontId="75" fillId="50" borderId="88" xfId="91" applyFont="1" applyFill="1" applyBorder="1" applyAlignment="1">
      <alignment horizontal="center" vertical="top" wrapText="1"/>
      <protection/>
    </xf>
    <xf numFmtId="0" fontId="75" fillId="50" borderId="83" xfId="91" applyFont="1" applyFill="1" applyBorder="1" applyAlignment="1">
      <alignment horizontal="center" vertical="top" wrapText="1"/>
      <protection/>
    </xf>
    <xf numFmtId="4" fontId="122" fillId="0" borderId="59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horizontal="center" vertical="center"/>
      <protection/>
    </xf>
    <xf numFmtId="0" fontId="75" fillId="62" borderId="73" xfId="91" applyFont="1" applyFill="1" applyBorder="1" applyAlignment="1">
      <alignment horizontal="center" vertical="top" wrapText="1"/>
      <protection/>
    </xf>
    <xf numFmtId="0" fontId="75" fillId="62" borderId="42" xfId="91" applyFont="1" applyFill="1" applyBorder="1" applyAlignment="1">
      <alignment horizontal="center" vertical="top" wrapText="1"/>
      <protection/>
    </xf>
    <xf numFmtId="4" fontId="22" fillId="0" borderId="61" xfId="91" applyNumberFormat="1" applyFont="1" applyBorder="1" applyAlignment="1" applyProtection="1">
      <alignment horizontal="center" vertical="center"/>
      <protection/>
    </xf>
    <xf numFmtId="4" fontId="22" fillId="0" borderId="102" xfId="91" applyNumberFormat="1" applyFont="1" applyBorder="1" applyAlignment="1" applyProtection="1">
      <alignment horizontal="center" vertical="center"/>
      <protection/>
    </xf>
    <xf numFmtId="4" fontId="0" fillId="0" borderId="64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0" fontId="75" fillId="50" borderId="80" xfId="91" applyFont="1" applyFill="1" applyBorder="1" applyAlignment="1">
      <alignment horizontal="center" vertical="top" wrapText="1"/>
      <protection/>
    </xf>
    <xf numFmtId="0" fontId="75" fillId="50" borderId="91" xfId="91" applyFont="1" applyFill="1" applyBorder="1" applyAlignment="1">
      <alignment horizontal="center" vertical="top" wrapText="1"/>
      <protection/>
    </xf>
    <xf numFmtId="0" fontId="75" fillId="7" borderId="80" xfId="91" applyFont="1" applyFill="1" applyBorder="1" applyAlignment="1">
      <alignment horizontal="center" vertical="top" wrapText="1"/>
      <protection/>
    </xf>
    <xf numFmtId="0" fontId="75" fillId="7" borderId="91" xfId="91" applyFont="1" applyFill="1" applyBorder="1" applyAlignment="1">
      <alignment horizontal="center" vertical="top" wrapText="1"/>
      <protection/>
    </xf>
    <xf numFmtId="4" fontId="22" fillId="0" borderId="54" xfId="91" applyNumberFormat="1" applyFont="1" applyBorder="1" applyAlignment="1">
      <alignment horizontal="center" vertical="center"/>
      <protection/>
    </xf>
    <xf numFmtId="4" fontId="22" fillId="0" borderId="99" xfId="91" applyNumberFormat="1" applyFont="1" applyBorder="1" applyAlignment="1">
      <alignment horizontal="center" vertical="center"/>
      <protection/>
    </xf>
    <xf numFmtId="4" fontId="122" fillId="0" borderId="75" xfId="91" applyNumberFormat="1" applyFont="1" applyBorder="1" applyAlignment="1">
      <alignment horizontal="center" vertical="center"/>
      <protection/>
    </xf>
    <xf numFmtId="4" fontId="122" fillId="0" borderId="104" xfId="91" applyNumberFormat="1" applyFont="1" applyBorder="1" applyAlignment="1">
      <alignment horizontal="center" vertical="center"/>
      <protection/>
    </xf>
    <xf numFmtId="0" fontId="75" fillId="62" borderId="90" xfId="91" applyFont="1" applyFill="1" applyBorder="1" applyAlignment="1">
      <alignment horizontal="center" vertical="top" wrapText="1"/>
      <protection/>
    </xf>
    <xf numFmtId="0" fontId="75" fillId="62" borderId="114" xfId="91" applyFont="1" applyFill="1" applyBorder="1" applyAlignment="1">
      <alignment horizontal="center" vertical="top" wrapText="1"/>
      <protection/>
    </xf>
    <xf numFmtId="0" fontId="75" fillId="62" borderId="33" xfId="91" applyFont="1" applyFill="1" applyBorder="1" applyAlignment="1">
      <alignment horizontal="center" vertical="top" wrapText="1"/>
      <protection/>
    </xf>
    <xf numFmtId="2" fontId="122" fillId="0" borderId="54" xfId="91" applyNumberFormat="1" applyFont="1" applyBorder="1" applyAlignment="1">
      <alignment horizontal="center" wrapText="1"/>
      <protection/>
    </xf>
    <xf numFmtId="2" fontId="122" fillId="0" borderId="64" xfId="91" applyNumberFormat="1" applyFont="1" applyBorder="1" applyAlignment="1">
      <alignment horizontal="center" wrapText="1"/>
      <protection/>
    </xf>
    <xf numFmtId="0" fontId="22" fillId="0" borderId="52" xfId="91" applyFont="1" applyBorder="1" applyAlignment="1">
      <alignment horizontal="center"/>
      <protection/>
    </xf>
    <xf numFmtId="0" fontId="22" fillId="0" borderId="99" xfId="91" applyFont="1" applyBorder="1" applyAlignment="1">
      <alignment horizontal="center"/>
      <protection/>
    </xf>
    <xf numFmtId="0" fontId="22" fillId="0" borderId="55" xfId="91" applyFont="1" applyBorder="1" applyAlignment="1">
      <alignment horizontal="center"/>
      <protection/>
    </xf>
    <xf numFmtId="0" fontId="22" fillId="0" borderId="103" xfId="91" applyFont="1" applyBorder="1" applyAlignment="1">
      <alignment horizontal="center"/>
      <protection/>
    </xf>
    <xf numFmtId="0" fontId="99" fillId="0" borderId="26" xfId="91" applyFont="1" applyBorder="1" applyAlignment="1" applyProtection="1">
      <alignment horizontal="justify" vertical="top" wrapText="1"/>
      <protection locked="0"/>
    </xf>
    <xf numFmtId="0" fontId="1" fillId="0" borderId="0" xfId="91" applyFont="1" applyAlignment="1" applyProtection="1">
      <alignment horizontal="left" wrapText="1"/>
      <protection locked="0"/>
    </xf>
    <xf numFmtId="0" fontId="1" fillId="0" borderId="75" xfId="91" applyFont="1" applyBorder="1" applyAlignment="1">
      <alignment horizontal="center"/>
      <protection/>
    </xf>
    <xf numFmtId="0" fontId="75" fillId="50" borderId="90" xfId="91" applyFont="1" applyFill="1" applyBorder="1" applyAlignment="1">
      <alignment horizontal="center" vertical="top" wrapText="1"/>
      <protection/>
    </xf>
    <xf numFmtId="0" fontId="75" fillId="50" borderId="114" xfId="91" applyFont="1" applyFill="1" applyBorder="1" applyAlignment="1">
      <alignment horizontal="center" vertical="top" wrapText="1"/>
      <protection/>
    </xf>
    <xf numFmtId="0" fontId="75" fillId="50" borderId="33" xfId="91" applyFont="1" applyFill="1" applyBorder="1" applyAlignment="1">
      <alignment horizontal="center" vertical="top" wrapText="1"/>
      <protection/>
    </xf>
    <xf numFmtId="0" fontId="75" fillId="0" borderId="0" xfId="91" applyFont="1" applyFill="1" applyBorder="1" applyAlignment="1">
      <alignment horizontal="center" vertical="top" wrapText="1"/>
      <protection/>
    </xf>
    <xf numFmtId="0" fontId="2" fillId="62" borderId="0" xfId="91" applyFont="1" applyFill="1" applyBorder="1" applyAlignment="1">
      <alignment horizontal="center"/>
      <protection/>
    </xf>
    <xf numFmtId="2" fontId="122" fillId="0" borderId="54" xfId="91" applyNumberFormat="1" applyFont="1" applyBorder="1" applyAlignment="1">
      <alignment horizontal="center"/>
      <protection/>
    </xf>
    <xf numFmtId="2" fontId="122" fillId="0" borderId="64" xfId="91" applyNumberFormat="1" applyFont="1" applyBorder="1" applyAlignment="1">
      <alignment horizontal="center"/>
      <protection/>
    </xf>
    <xf numFmtId="0" fontId="75" fillId="7" borderId="78" xfId="91" applyFont="1" applyFill="1" applyBorder="1" applyAlignment="1">
      <alignment horizontal="center" vertical="top" wrapText="1"/>
      <protection/>
    </xf>
    <xf numFmtId="0" fontId="75" fillId="7" borderId="82" xfId="91" applyFont="1" applyFill="1" applyBorder="1" applyAlignment="1">
      <alignment horizontal="center" vertical="top" wrapText="1"/>
      <protection/>
    </xf>
    <xf numFmtId="0" fontId="76" fillId="9" borderId="35" xfId="103" applyFont="1" applyFill="1" applyBorder="1" applyAlignment="1">
      <alignment horizontal="center"/>
      <protection/>
    </xf>
    <xf numFmtId="0" fontId="76" fillId="9" borderId="36" xfId="103" applyFont="1" applyFill="1" applyBorder="1" applyAlignment="1">
      <alignment horizontal="center"/>
      <protection/>
    </xf>
    <xf numFmtId="0" fontId="76" fillId="9" borderId="70" xfId="103" applyFont="1" applyFill="1" applyBorder="1" applyAlignment="1">
      <alignment horizontal="center"/>
      <protection/>
    </xf>
    <xf numFmtId="0" fontId="0" fillId="0" borderId="71" xfId="105" applyFont="1" applyFill="1" applyBorder="1" applyAlignment="1" applyProtection="1">
      <alignment horizontal="center"/>
      <protection/>
    </xf>
    <xf numFmtId="0" fontId="0" fillId="0" borderId="53" xfId="105" applyFont="1" applyFill="1" applyBorder="1" applyAlignment="1" applyProtection="1">
      <alignment horizontal="center"/>
      <protection/>
    </xf>
    <xf numFmtId="0" fontId="22" fillId="0" borderId="62" xfId="105" applyFont="1" applyFill="1" applyBorder="1" applyAlignment="1" applyProtection="1">
      <alignment horizontal="center"/>
      <protection/>
    </xf>
    <xf numFmtId="0" fontId="22" fillId="0" borderId="23" xfId="105" applyFont="1" applyFill="1" applyBorder="1" applyAlignment="1" applyProtection="1">
      <alignment horizontal="center"/>
      <protection/>
    </xf>
    <xf numFmtId="0" fontId="22" fillId="0" borderId="73" xfId="105" applyFont="1" applyFill="1" applyBorder="1" applyAlignment="1" applyProtection="1">
      <alignment horizontal="center"/>
      <protection/>
    </xf>
    <xf numFmtId="0" fontId="22" fillId="0" borderId="22" xfId="105" applyFont="1" applyFill="1" applyBorder="1" applyAlignment="1" applyProtection="1">
      <alignment horizontal="center"/>
      <protection/>
    </xf>
    <xf numFmtId="0" fontId="75" fillId="0" borderId="77" xfId="103" applyFont="1" applyFill="1" applyBorder="1" applyAlignment="1">
      <alignment horizontal="center"/>
      <protection/>
    </xf>
    <xf numFmtId="0" fontId="78" fillId="0" borderId="0" xfId="105" applyFont="1" applyFill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2" fillId="0" borderId="0" xfId="105" applyFont="1" applyFill="1" applyAlignment="1" applyProtection="1">
      <alignment horizontal="center" wrapText="1"/>
      <protection/>
    </xf>
    <xf numFmtId="0" fontId="75" fillId="0" borderId="77" xfId="105" applyFont="1" applyFill="1" applyBorder="1" applyAlignment="1" applyProtection="1">
      <alignment horizontal="center"/>
      <protection/>
    </xf>
    <xf numFmtId="0" fontId="76" fillId="7" borderId="54" xfId="103" applyFont="1" applyFill="1" applyBorder="1" applyAlignment="1">
      <alignment horizontal="right" wrapText="1"/>
      <protection/>
    </xf>
    <xf numFmtId="0" fontId="76" fillId="7" borderId="99" xfId="103" applyFont="1" applyFill="1" applyBorder="1" applyAlignment="1">
      <alignment horizontal="right" wrapText="1"/>
      <protection/>
    </xf>
    <xf numFmtId="0" fontId="75" fillId="50" borderId="90" xfId="103" applyFont="1" applyFill="1" applyBorder="1" applyAlignment="1">
      <alignment horizontal="center" vertical="center" wrapText="1"/>
      <protection/>
    </xf>
    <xf numFmtId="0" fontId="75" fillId="50" borderId="33" xfId="103" applyFont="1" applyFill="1" applyBorder="1" applyAlignment="1">
      <alignment horizontal="center" vertical="center" wrapText="1"/>
      <protection/>
    </xf>
    <xf numFmtId="0" fontId="2" fillId="0" borderId="77" xfId="105" applyFont="1" applyBorder="1" applyAlignment="1">
      <alignment horizontal="center" wrapText="1"/>
      <protection/>
    </xf>
    <xf numFmtId="0" fontId="76" fillId="7" borderId="32" xfId="103" applyFont="1" applyFill="1" applyBorder="1" applyAlignment="1">
      <alignment horizontal="center" vertical="center" wrapText="1"/>
      <protection/>
    </xf>
    <xf numFmtId="0" fontId="76" fillId="7" borderId="105" xfId="103" applyFont="1" applyFill="1" applyBorder="1" applyAlignment="1">
      <alignment horizontal="center" vertical="center" wrapText="1"/>
      <protection/>
    </xf>
    <xf numFmtId="0" fontId="76" fillId="7" borderId="97" xfId="103" applyFont="1" applyFill="1" applyBorder="1" applyAlignment="1">
      <alignment horizontal="center" vertical="center" wrapText="1"/>
      <protection/>
    </xf>
    <xf numFmtId="0" fontId="1" fillId="0" borderId="96" xfId="0" applyFont="1" applyBorder="1" applyAlignment="1">
      <alignment horizontal="justify" vertical="top" wrapText="1"/>
    </xf>
    <xf numFmtId="0" fontId="1" fillId="0" borderId="106" xfId="0" applyFont="1" applyBorder="1" applyAlignment="1">
      <alignment horizontal="justify" vertical="top" wrapText="1"/>
    </xf>
    <xf numFmtId="0" fontId="1" fillId="0" borderId="107" xfId="0" applyFont="1" applyBorder="1" applyAlignment="1">
      <alignment horizontal="justify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75" fillId="11" borderId="78" xfId="0" applyFont="1" applyFill="1" applyBorder="1" applyAlignment="1">
      <alignment horizontal="center" vertical="top" wrapText="1"/>
    </xf>
    <xf numFmtId="0" fontId="75" fillId="11" borderId="88" xfId="0" applyFont="1" applyFill="1" applyBorder="1" applyAlignment="1">
      <alignment horizontal="center" vertical="top" wrapText="1"/>
    </xf>
    <xf numFmtId="0" fontId="99" fillId="0" borderId="60" xfId="0" applyFont="1" applyBorder="1" applyAlignment="1" applyProtection="1">
      <alignment horizontal="justify" vertical="top" wrapText="1"/>
      <protection locked="0"/>
    </xf>
    <xf numFmtId="0" fontId="99" fillId="0" borderId="75" xfId="0" applyFont="1" applyBorder="1" applyAlignment="1" applyProtection="1">
      <alignment horizontal="justify" vertical="top" wrapText="1"/>
      <protection locked="0"/>
    </xf>
    <xf numFmtId="0" fontId="99" fillId="0" borderId="66" xfId="0" applyFont="1" applyBorder="1" applyAlignment="1" applyProtection="1">
      <alignment horizontal="justify" vertical="top" wrapText="1"/>
      <protection locked="0"/>
    </xf>
    <xf numFmtId="0" fontId="99" fillId="0" borderId="95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106" xfId="0" applyFont="1" applyBorder="1" applyAlignment="1" applyProtection="1">
      <alignment horizontal="justify" vertical="top" wrapText="1"/>
      <protection locked="0"/>
    </xf>
    <xf numFmtId="0" fontId="99" fillId="0" borderId="58" xfId="0" applyFont="1" applyBorder="1" applyAlignment="1" applyProtection="1">
      <alignment horizontal="justify" vertical="top" wrapText="1"/>
      <protection locked="0"/>
    </xf>
    <xf numFmtId="0" fontId="99" fillId="0" borderId="44" xfId="0" applyFont="1" applyBorder="1" applyAlignment="1" applyProtection="1">
      <alignment horizontal="justify" vertical="top" wrapText="1"/>
      <protection locked="0"/>
    </xf>
    <xf numFmtId="0" fontId="99" fillId="0" borderId="63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75" fillId="7" borderId="105" xfId="0" applyFont="1" applyFill="1" applyBorder="1" applyAlignment="1">
      <alignment horizontal="center" vertical="top" wrapText="1"/>
    </xf>
    <xf numFmtId="0" fontId="75" fillId="50" borderId="80" xfId="0" applyFont="1" applyFill="1" applyBorder="1" applyAlignment="1">
      <alignment horizontal="center" vertical="top" wrapText="1"/>
    </xf>
    <xf numFmtId="0" fontId="75" fillId="50" borderId="90" xfId="0" applyFont="1" applyFill="1" applyBorder="1" applyAlignment="1">
      <alignment horizontal="center" vertical="top" wrapText="1"/>
    </xf>
    <xf numFmtId="0" fontId="75" fillId="50" borderId="114" xfId="0" applyFont="1" applyFill="1" applyBorder="1" applyAlignment="1">
      <alignment horizontal="center" vertical="top" wrapText="1"/>
    </xf>
    <xf numFmtId="0" fontId="75" fillId="50" borderId="61" xfId="0" applyFont="1" applyFill="1" applyBorder="1" applyAlignment="1">
      <alignment horizontal="center" vertical="top"/>
    </xf>
    <xf numFmtId="0" fontId="75" fillId="50" borderId="72" xfId="0" applyFont="1" applyFill="1" applyBorder="1" applyAlignment="1">
      <alignment horizontal="center" vertical="top"/>
    </xf>
    <xf numFmtId="0" fontId="75" fillId="50" borderId="61" xfId="0" applyFont="1" applyFill="1" applyBorder="1" applyAlignment="1">
      <alignment horizontal="center" vertical="top" wrapText="1"/>
    </xf>
    <xf numFmtId="0" fontId="75" fillId="50" borderId="72" xfId="0" applyFont="1" applyFill="1" applyBorder="1" applyAlignment="1">
      <alignment horizontal="center" vertical="top" wrapText="1"/>
    </xf>
    <xf numFmtId="0" fontId="75" fillId="7" borderId="52" xfId="0" applyFont="1" applyFill="1" applyBorder="1" applyAlignment="1">
      <alignment horizontal="center" vertical="top" wrapText="1"/>
    </xf>
    <xf numFmtId="0" fontId="75" fillId="7" borderId="55" xfId="0" applyFont="1" applyFill="1" applyBorder="1" applyAlignment="1">
      <alignment horizontal="center" vertical="top" wrapText="1"/>
    </xf>
    <xf numFmtId="0" fontId="75" fillId="7" borderId="35" xfId="0" applyFont="1" applyFill="1" applyBorder="1" applyAlignment="1">
      <alignment horizontal="center" vertical="top" wrapText="1"/>
    </xf>
    <xf numFmtId="0" fontId="75" fillId="7" borderId="36" xfId="0" applyFont="1" applyFill="1" applyBorder="1" applyAlignment="1">
      <alignment horizontal="center" vertical="top" wrapText="1"/>
    </xf>
    <xf numFmtId="0" fontId="75" fillId="7" borderId="70" xfId="0" applyFont="1" applyFill="1" applyBorder="1" applyAlignment="1">
      <alignment horizontal="center" vertical="top" wrapText="1"/>
    </xf>
    <xf numFmtId="0" fontId="75" fillId="7" borderId="46" xfId="0" applyFont="1" applyFill="1" applyBorder="1" applyAlignment="1">
      <alignment horizontal="center" vertical="top" wrapText="1"/>
    </xf>
    <xf numFmtId="0" fontId="75" fillId="7" borderId="47" xfId="0" applyFont="1" applyFill="1" applyBorder="1" applyAlignment="1">
      <alignment horizontal="center" vertical="top" wrapText="1"/>
    </xf>
    <xf numFmtId="0" fontId="75" fillId="7" borderId="48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 applyProtection="1">
      <alignment horizontal="center" vertical="center" wrapText="1"/>
      <protection/>
    </xf>
    <xf numFmtId="0" fontId="75" fillId="7" borderId="86" xfId="0" applyFont="1" applyFill="1" applyBorder="1" applyAlignment="1" applyProtection="1">
      <alignment horizontal="center" vertical="center" wrapText="1"/>
      <protection/>
    </xf>
    <xf numFmtId="0" fontId="75" fillId="7" borderId="34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horizontal="center" vertical="top" wrapText="1"/>
      <protection/>
    </xf>
    <xf numFmtId="0" fontId="75" fillId="7" borderId="54" xfId="0" applyFont="1" applyFill="1" applyBorder="1" applyAlignment="1" applyProtection="1">
      <alignment horizontal="center" vertical="top" wrapText="1"/>
      <protection/>
    </xf>
    <xf numFmtId="0" fontId="75" fillId="7" borderId="41" xfId="0" applyFont="1" applyFill="1" applyBorder="1" applyAlignment="1" applyProtection="1">
      <alignment horizontal="center" vertical="top" wrapText="1"/>
      <protection/>
    </xf>
    <xf numFmtId="0" fontId="75" fillId="7" borderId="22" xfId="0" applyFont="1" applyFill="1" applyBorder="1" applyAlignment="1" applyProtection="1">
      <alignment horizontal="center" vertical="top" wrapText="1"/>
      <protection/>
    </xf>
    <xf numFmtId="0" fontId="75" fillId="7" borderId="73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top" wrapText="1"/>
      <protection/>
    </xf>
    <xf numFmtId="0" fontId="75" fillId="7" borderId="51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center" wrapText="1"/>
      <protection/>
    </xf>
    <xf numFmtId="0" fontId="75" fillId="7" borderId="51" xfId="0" applyFont="1" applyFill="1" applyBorder="1" applyAlignment="1" applyProtection="1">
      <alignment horizontal="center" vertical="center" wrapText="1"/>
      <protection/>
    </xf>
    <xf numFmtId="0" fontId="4" fillId="7" borderId="25" xfId="0" applyFont="1" applyFill="1" applyBorder="1" applyAlignment="1" applyProtection="1">
      <alignment horizontal="center" vertical="center" wrapText="1"/>
      <protection/>
    </xf>
    <xf numFmtId="0" fontId="4" fillId="7" borderId="51" xfId="0" applyFont="1" applyFill="1" applyBorder="1" applyAlignment="1" applyProtection="1">
      <alignment horizontal="center" vertical="center" wrapText="1"/>
      <protection/>
    </xf>
    <xf numFmtId="0" fontId="75" fillId="11" borderId="90" xfId="0" applyFont="1" applyFill="1" applyBorder="1" applyAlignment="1" applyProtection="1">
      <alignment horizontal="center" vertical="top" wrapText="1"/>
      <protection/>
    </xf>
    <xf numFmtId="0" fontId="75" fillId="11" borderId="114" xfId="0" applyFont="1" applyFill="1" applyBorder="1" applyAlignment="1" applyProtection="1">
      <alignment horizontal="center" vertical="top" wrapText="1"/>
      <protection/>
    </xf>
    <xf numFmtId="0" fontId="75" fillId="11" borderId="61" xfId="0" applyFont="1" applyFill="1" applyBorder="1" applyAlignment="1" applyProtection="1">
      <alignment horizontal="center" vertical="top"/>
      <protection/>
    </xf>
    <xf numFmtId="0" fontId="75" fillId="11" borderId="72" xfId="0" applyFont="1" applyFill="1" applyBorder="1" applyAlignment="1" applyProtection="1">
      <alignment horizontal="center" vertical="top"/>
      <protection/>
    </xf>
    <xf numFmtId="0" fontId="75" fillId="11" borderId="61" xfId="0" applyFont="1" applyFill="1" applyBorder="1" applyAlignment="1" applyProtection="1">
      <alignment horizontal="center" vertical="top" wrapText="1"/>
      <protection/>
    </xf>
    <xf numFmtId="0" fontId="75" fillId="11" borderId="72" xfId="0" applyFont="1" applyFill="1" applyBorder="1" applyAlignment="1" applyProtection="1">
      <alignment horizontal="center" vertical="top" wrapText="1"/>
      <protection/>
    </xf>
    <xf numFmtId="0" fontId="76" fillId="7" borderId="25" xfId="0" applyFont="1" applyFill="1" applyBorder="1" applyAlignment="1" applyProtection="1">
      <alignment horizontal="center" vertical="center" wrapText="1"/>
      <protection/>
    </xf>
    <xf numFmtId="0" fontId="76" fillId="7" borderId="51" xfId="0" applyFont="1" applyFill="1" applyBorder="1" applyAlignment="1" applyProtection="1">
      <alignment horizontal="center" vertical="center" wrapText="1"/>
      <protection/>
    </xf>
    <xf numFmtId="0" fontId="77" fillId="7" borderId="25" xfId="0" applyFont="1" applyFill="1" applyBorder="1" applyAlignment="1" applyProtection="1">
      <alignment horizontal="center" vertical="center" wrapText="1"/>
      <protection/>
    </xf>
    <xf numFmtId="0" fontId="77" fillId="7" borderId="51" xfId="0" applyFont="1" applyFill="1" applyBorder="1" applyAlignment="1" applyProtection="1">
      <alignment horizontal="center" vertical="center" wrapText="1"/>
      <protection/>
    </xf>
    <xf numFmtId="0" fontId="77" fillId="7" borderId="28" xfId="0" applyFont="1" applyFill="1" applyBorder="1" applyAlignment="1" applyProtection="1">
      <alignment horizontal="center" vertical="center" wrapText="1"/>
      <protection/>
    </xf>
    <xf numFmtId="0" fontId="77" fillId="7" borderId="42" xfId="0" applyFont="1" applyFill="1" applyBorder="1" applyAlignment="1" applyProtection="1">
      <alignment horizontal="center" vertical="center" wrapText="1"/>
      <protection/>
    </xf>
    <xf numFmtId="0" fontId="75" fillId="11" borderId="78" xfId="0" applyFont="1" applyFill="1" applyBorder="1" applyAlignment="1" applyProtection="1">
      <alignment horizontal="center" vertical="top" wrapText="1"/>
      <protection/>
    </xf>
    <xf numFmtId="0" fontId="75" fillId="11" borderId="79" xfId="0" applyFont="1" applyFill="1" applyBorder="1" applyAlignment="1" applyProtection="1">
      <alignment horizontal="center" vertical="top" wrapText="1"/>
      <protection/>
    </xf>
    <xf numFmtId="0" fontId="75" fillId="50" borderId="78" xfId="0" applyFont="1" applyFill="1" applyBorder="1" applyAlignment="1">
      <alignment horizontal="center" vertical="top" wrapText="1"/>
    </xf>
    <xf numFmtId="0" fontId="75" fillId="50" borderId="88" xfId="0" applyFont="1" applyFill="1" applyBorder="1" applyAlignment="1">
      <alignment horizontal="center" vertical="top" wrapText="1"/>
    </xf>
    <xf numFmtId="0" fontId="75" fillId="50" borderId="102" xfId="0" applyFont="1" applyFill="1" applyBorder="1" applyAlignment="1">
      <alignment horizontal="center" vertical="top" wrapText="1"/>
    </xf>
    <xf numFmtId="0" fontId="75" fillId="7" borderId="25" xfId="0" applyFont="1" applyFill="1" applyBorder="1" applyAlignment="1">
      <alignment horizontal="center" vertical="top" wrapText="1"/>
    </xf>
    <xf numFmtId="0" fontId="102" fillId="7" borderId="25" xfId="0" applyFont="1" applyFill="1" applyBorder="1" applyAlignment="1" applyProtection="1">
      <alignment horizontal="left" wrapText="1"/>
      <protection/>
    </xf>
    <xf numFmtId="0" fontId="102" fillId="7" borderId="51" xfId="0" applyFont="1" applyFill="1" applyBorder="1" applyAlignment="1" applyProtection="1">
      <alignment horizontal="left" wrapText="1"/>
      <protection/>
    </xf>
    <xf numFmtId="0" fontId="75" fillId="11" borderId="102" xfId="0" applyFont="1" applyFill="1" applyBorder="1" applyAlignment="1" applyProtection="1">
      <alignment horizontal="center" vertical="top" wrapText="1"/>
      <protection/>
    </xf>
    <xf numFmtId="0" fontId="75" fillId="11" borderId="69" xfId="0" applyFont="1" applyFill="1" applyBorder="1" applyAlignment="1" applyProtection="1">
      <alignment horizontal="center" vertical="top" wrapText="1"/>
      <protection/>
    </xf>
    <xf numFmtId="0" fontId="75" fillId="7" borderId="46" xfId="0" applyFont="1" applyFill="1" applyBorder="1" applyAlignment="1" applyProtection="1">
      <alignment horizontal="left" wrapText="1"/>
      <protection/>
    </xf>
    <xf numFmtId="0" fontId="75" fillId="7" borderId="48" xfId="0" applyFont="1" applyFill="1" applyBorder="1" applyAlignment="1" applyProtection="1">
      <alignment horizontal="left" wrapText="1"/>
      <protection/>
    </xf>
    <xf numFmtId="0" fontId="4" fillId="7" borderId="25" xfId="0" applyFont="1" applyFill="1" applyBorder="1" applyAlignment="1" applyProtection="1">
      <alignment horizontal="left" wrapText="1"/>
      <protection/>
    </xf>
    <xf numFmtId="0" fontId="4" fillId="7" borderId="51" xfId="0" applyFont="1" applyFill="1" applyBorder="1" applyAlignment="1" applyProtection="1">
      <alignment horizontal="left" wrapText="1"/>
      <protection/>
    </xf>
    <xf numFmtId="0" fontId="75" fillId="11" borderId="102" xfId="0" applyFont="1" applyFill="1" applyBorder="1" applyAlignment="1" applyProtection="1">
      <alignment horizontal="center" vertical="top"/>
      <protection/>
    </xf>
    <xf numFmtId="0" fontId="1" fillId="0" borderId="89" xfId="0" applyFont="1" applyBorder="1" applyAlignment="1" applyProtection="1">
      <alignment horizontal="justify" vertical="top" wrapText="1"/>
      <protection/>
    </xf>
    <xf numFmtId="0" fontId="1" fillId="0" borderId="84" xfId="0" applyFont="1" applyBorder="1" applyAlignment="1" applyProtection="1">
      <alignment horizontal="justify" vertical="top" wrapText="1"/>
      <protection/>
    </xf>
    <xf numFmtId="0" fontId="1" fillId="0" borderId="85" xfId="0" applyFont="1" applyBorder="1" applyAlignment="1" applyProtection="1">
      <alignment horizontal="justify" vertical="top" wrapText="1"/>
      <protection/>
    </xf>
    <xf numFmtId="0" fontId="1" fillId="0" borderId="87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86" xfId="0" applyFont="1" applyBorder="1" applyAlignment="1" applyProtection="1">
      <alignment horizontal="justify" vertical="top" wrapText="1"/>
      <protection/>
    </xf>
    <xf numFmtId="0" fontId="1" fillId="0" borderId="92" xfId="0" applyFont="1" applyBorder="1" applyAlignment="1" applyProtection="1">
      <alignment horizontal="justify" vertical="top" wrapText="1"/>
      <protection/>
    </xf>
    <xf numFmtId="0" fontId="1" fillId="0" borderId="77" xfId="0" applyFont="1" applyBorder="1" applyAlignment="1" applyProtection="1">
      <alignment horizontal="justify" vertical="top" wrapText="1"/>
      <protection/>
    </xf>
    <xf numFmtId="0" fontId="1" fillId="0" borderId="34" xfId="0" applyFont="1" applyBorder="1" applyAlignment="1" applyProtection="1">
      <alignment horizontal="justify" vertical="top" wrapText="1"/>
      <protection/>
    </xf>
    <xf numFmtId="0" fontId="4" fillId="7" borderId="28" xfId="0" applyFont="1" applyFill="1" applyBorder="1" applyAlignment="1" applyProtection="1">
      <alignment horizontal="left" wrapText="1"/>
      <protection/>
    </xf>
    <xf numFmtId="0" fontId="4" fillId="7" borderId="42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76" fillId="7" borderId="72" xfId="0" applyFont="1" applyFill="1" applyBorder="1" applyAlignment="1" applyProtection="1">
      <alignment horizontal="center" vertical="center" wrapText="1"/>
      <protection/>
    </xf>
    <xf numFmtId="0" fontId="76" fillId="7" borderId="52" xfId="0" applyFont="1" applyFill="1" applyBorder="1" applyAlignment="1" applyProtection="1">
      <alignment horizontal="center" vertical="center" wrapText="1"/>
      <protection/>
    </xf>
    <xf numFmtId="0" fontId="76" fillId="7" borderId="75" xfId="0" applyFont="1" applyFill="1" applyBorder="1" applyAlignment="1" applyProtection="1">
      <alignment horizontal="center" vertical="center" wrapText="1"/>
      <protection/>
    </xf>
    <xf numFmtId="0" fontId="76" fillId="7" borderId="71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6" fillId="7" borderId="61" xfId="0" applyFont="1" applyFill="1" applyBorder="1" applyAlignment="1" applyProtection="1">
      <alignment horizontal="center" vertical="center" wrapText="1"/>
      <protection/>
    </xf>
    <xf numFmtId="0" fontId="76" fillId="7" borderId="54" xfId="0" applyFont="1" applyFill="1" applyBorder="1" applyAlignment="1" applyProtection="1">
      <alignment horizontal="center" vertical="center" wrapText="1"/>
      <protection/>
    </xf>
    <xf numFmtId="0" fontId="76" fillId="7" borderId="76" xfId="0" applyFont="1" applyFill="1" applyBorder="1" applyAlignment="1" applyProtection="1">
      <alignment horizontal="center" vertical="center" wrapText="1"/>
      <protection/>
    </xf>
    <xf numFmtId="0" fontId="76" fillId="7" borderId="22" xfId="0" applyFont="1" applyFill="1" applyBorder="1" applyAlignment="1" applyProtection="1">
      <alignment horizontal="center" vertical="center" wrapText="1"/>
      <protection/>
    </xf>
    <xf numFmtId="0" fontId="76" fillId="7" borderId="73" xfId="0" applyFont="1" applyFill="1" applyBorder="1" applyAlignment="1" applyProtection="1">
      <alignment horizontal="center" vertical="center" wrapText="1"/>
      <protection/>
    </xf>
    <xf numFmtId="0" fontId="76" fillId="7" borderId="28" xfId="0" applyFont="1" applyFill="1" applyBorder="1" applyAlignment="1" applyProtection="1">
      <alignment horizontal="center" vertical="center" wrapText="1"/>
      <protection/>
    </xf>
    <xf numFmtId="0" fontId="76" fillId="7" borderId="42" xfId="0" applyFont="1" applyFill="1" applyBorder="1" applyAlignment="1" applyProtection="1">
      <alignment horizontal="center" vertical="center" wrapText="1"/>
      <protection/>
    </xf>
    <xf numFmtId="0" fontId="76" fillId="7" borderId="72" xfId="0" applyFont="1" applyFill="1" applyBorder="1" applyAlignment="1">
      <alignment horizontal="center" vertical="center" wrapText="1"/>
    </xf>
    <xf numFmtId="0" fontId="76" fillId="7" borderId="52" xfId="0" applyFont="1" applyFill="1" applyBorder="1" applyAlignment="1">
      <alignment horizontal="center" vertical="center" wrapText="1"/>
    </xf>
    <xf numFmtId="0" fontId="76" fillId="7" borderId="75" xfId="0" applyFont="1" applyFill="1" applyBorder="1" applyAlignment="1">
      <alignment horizontal="center" vertical="center" wrapText="1"/>
    </xf>
    <xf numFmtId="0" fontId="75" fillId="7" borderId="51" xfId="0" applyFont="1" applyFill="1" applyBorder="1" applyAlignment="1">
      <alignment horizontal="center" vertical="top" wrapText="1"/>
    </xf>
    <xf numFmtId="0" fontId="75" fillId="7" borderId="68" xfId="0" applyFont="1" applyFill="1" applyBorder="1" applyAlignment="1">
      <alignment horizontal="center" vertical="top" wrapText="1"/>
    </xf>
    <xf numFmtId="0" fontId="78" fillId="0" borderId="77" xfId="0" applyFont="1" applyBorder="1" applyAlignment="1">
      <alignment horizontal="center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75" fillId="50" borderId="33" xfId="0" applyFont="1" applyFill="1" applyBorder="1" applyAlignment="1">
      <alignment horizontal="center" vertical="top" wrapText="1"/>
    </xf>
    <xf numFmtId="0" fontId="75" fillId="50" borderId="102" xfId="0" applyFont="1" applyFill="1" applyBorder="1" applyAlignment="1">
      <alignment horizontal="center" vertical="top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5" fillId="11" borderId="33" xfId="0" applyFont="1" applyFill="1" applyBorder="1" applyAlignment="1" applyProtection="1">
      <alignment horizontal="center" vertical="top" wrapText="1"/>
      <protection/>
    </xf>
    <xf numFmtId="0" fontId="99" fillId="0" borderId="84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0" xfId="0" applyFont="1" applyAlignment="1" applyProtection="1">
      <alignment horizontal="justify" vertical="top" wrapText="1"/>
      <protection locked="0"/>
    </xf>
    <xf numFmtId="0" fontId="99" fillId="0" borderId="86" xfId="0" applyFont="1" applyBorder="1" applyAlignment="1" applyProtection="1">
      <alignment horizontal="justify" vertical="top" wrapText="1"/>
      <protection locked="0"/>
    </xf>
    <xf numFmtId="0" fontId="99" fillId="0" borderId="92" xfId="0" applyFont="1" applyBorder="1" applyAlignment="1" applyProtection="1">
      <alignment horizontal="justify" vertical="top" wrapText="1"/>
      <protection locked="0"/>
    </xf>
    <xf numFmtId="0" fontId="99" fillId="0" borderId="77" xfId="0" applyFont="1" applyBorder="1" applyAlignment="1" applyProtection="1">
      <alignment horizontal="justify" vertical="top" wrapText="1"/>
      <protection locked="0"/>
    </xf>
    <xf numFmtId="0" fontId="99" fillId="0" borderId="34" xfId="0" applyFont="1" applyBorder="1" applyAlignment="1" applyProtection="1">
      <alignment horizontal="justify" vertical="top" wrapText="1"/>
      <protection locked="0"/>
    </xf>
    <xf numFmtId="0" fontId="2" fillId="0" borderId="77" xfId="0" applyFont="1" applyBorder="1" applyAlignment="1">
      <alignment horizontal="left" vertical="center"/>
    </xf>
    <xf numFmtId="0" fontId="30" fillId="7" borderId="89" xfId="0" applyFont="1" applyFill="1" applyBorder="1" applyAlignment="1">
      <alignment horizontal="center" vertical="center" wrapText="1"/>
    </xf>
    <xf numFmtId="0" fontId="30" fillId="7" borderId="92" xfId="0" applyFont="1" applyFill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 vertical="center" wrapText="1"/>
    </xf>
    <xf numFmtId="0" fontId="30" fillId="7" borderId="105" xfId="0" applyFont="1" applyFill="1" applyBorder="1" applyAlignment="1">
      <alignment horizontal="center" vertical="center" wrapText="1"/>
    </xf>
    <xf numFmtId="0" fontId="75" fillId="63" borderId="90" xfId="91" applyFont="1" applyFill="1" applyBorder="1" applyAlignment="1">
      <alignment horizontal="center" vertical="center" wrapText="1"/>
      <protection/>
    </xf>
    <xf numFmtId="0" fontId="75" fillId="63" borderId="114" xfId="91" applyFont="1" applyFill="1" applyBorder="1" applyAlignment="1">
      <alignment horizontal="center" vertical="center" wrapText="1"/>
      <protection/>
    </xf>
    <xf numFmtId="0" fontId="75" fillId="63" borderId="33" xfId="91" applyFont="1" applyFill="1" applyBorder="1" applyAlignment="1">
      <alignment horizontal="center" vertical="center" wrapText="1"/>
      <protection/>
    </xf>
    <xf numFmtId="0" fontId="75" fillId="63" borderId="61" xfId="91" applyFont="1" applyFill="1" applyBorder="1" applyAlignment="1">
      <alignment horizontal="center" vertical="center" wrapText="1"/>
      <protection/>
    </xf>
    <xf numFmtId="0" fontId="75" fillId="63" borderId="72" xfId="91" applyFont="1" applyFill="1" applyBorder="1" applyAlignment="1">
      <alignment horizontal="center" vertical="center" wrapText="1"/>
      <protection/>
    </xf>
    <xf numFmtId="0" fontId="75" fillId="63" borderId="102" xfId="91" applyFont="1" applyFill="1" applyBorder="1" applyAlignment="1">
      <alignment horizontal="center" vertical="center" wrapText="1"/>
      <protection/>
    </xf>
    <xf numFmtId="0" fontId="87" fillId="0" borderId="50" xfId="91" applyFont="1" applyBorder="1" applyAlignment="1">
      <alignment horizontal="justify" wrapText="1"/>
      <protection/>
    </xf>
    <xf numFmtId="0" fontId="87" fillId="0" borderId="64" xfId="91" applyFont="1" applyBorder="1" applyAlignment="1">
      <alignment horizontal="justify" wrapText="1"/>
      <protection/>
    </xf>
    <xf numFmtId="0" fontId="75" fillId="50" borderId="89" xfId="91" applyFont="1" applyFill="1" applyBorder="1" applyAlignment="1">
      <alignment horizontal="center" vertical="center" wrapText="1"/>
      <protection/>
    </xf>
    <xf numFmtId="0" fontId="75" fillId="50" borderId="84" xfId="91" applyFont="1" applyFill="1" applyBorder="1" applyAlignment="1">
      <alignment horizontal="center" vertical="center" wrapText="1"/>
      <protection/>
    </xf>
    <xf numFmtId="0" fontId="75" fillId="50" borderId="85" xfId="91" applyFont="1" applyFill="1" applyBorder="1" applyAlignment="1">
      <alignment horizontal="center" vertical="center" wrapText="1"/>
      <protection/>
    </xf>
    <xf numFmtId="0" fontId="75" fillId="7" borderId="32" xfId="91" applyFont="1" applyFill="1" applyBorder="1" applyAlignment="1">
      <alignment horizontal="center" vertical="center" wrapText="1"/>
      <protection/>
    </xf>
    <xf numFmtId="0" fontId="75" fillId="7" borderId="97" xfId="91" applyFont="1" applyFill="1" applyBorder="1" applyAlignment="1">
      <alignment horizontal="center" vertical="center" wrapText="1"/>
      <protection/>
    </xf>
    <xf numFmtId="0" fontId="75" fillId="7" borderId="89" xfId="91" applyFont="1" applyFill="1" applyBorder="1" applyAlignment="1">
      <alignment horizontal="center" vertical="center" wrapText="1"/>
      <protection/>
    </xf>
    <xf numFmtId="0" fontId="75" fillId="7" borderId="87" xfId="91" applyFont="1" applyFill="1" applyBorder="1" applyAlignment="1">
      <alignment horizontal="center" vertical="center" wrapText="1"/>
      <protection/>
    </xf>
    <xf numFmtId="0" fontId="75" fillId="7" borderId="22" xfId="91" applyFont="1" applyFill="1" applyBorder="1" applyAlignment="1">
      <alignment horizontal="center" vertical="center" wrapText="1"/>
      <protection/>
    </xf>
    <xf numFmtId="0" fontId="75" fillId="7" borderId="23" xfId="91" applyFont="1" applyFill="1" applyBorder="1" applyAlignment="1">
      <alignment horizontal="center" vertical="center" wrapText="1"/>
      <protection/>
    </xf>
    <xf numFmtId="0" fontId="75" fillId="7" borderId="73" xfId="91" applyFont="1" applyFill="1" applyBorder="1" applyAlignment="1">
      <alignment horizontal="center" vertical="center" wrapText="1"/>
      <protection/>
    </xf>
    <xf numFmtId="0" fontId="75" fillId="7" borderId="85" xfId="91" applyFont="1" applyFill="1" applyBorder="1" applyAlignment="1">
      <alignment horizontal="center" vertical="center" wrapText="1"/>
      <protection/>
    </xf>
    <xf numFmtId="0" fontId="75" fillId="7" borderId="34" xfId="91" applyFont="1" applyFill="1" applyBorder="1" applyAlignment="1">
      <alignment horizontal="center" vertical="center" wrapText="1"/>
      <protection/>
    </xf>
    <xf numFmtId="0" fontId="75" fillId="61" borderId="89" xfId="91" applyFont="1" applyFill="1" applyBorder="1" applyAlignment="1" applyProtection="1">
      <alignment horizontal="center" vertical="center" wrapText="1"/>
      <protection/>
    </xf>
    <xf numFmtId="0" fontId="75" fillId="61" borderId="84" xfId="91" applyFont="1" applyFill="1" applyBorder="1" applyAlignment="1" applyProtection="1">
      <alignment horizontal="center" vertical="center" wrapText="1"/>
      <protection/>
    </xf>
    <xf numFmtId="0" fontId="2" fillId="0" borderId="77" xfId="91" applyFont="1" applyBorder="1" applyAlignment="1">
      <alignment horizontal="center"/>
      <protection/>
    </xf>
    <xf numFmtId="0" fontId="78" fillId="0" borderId="0" xfId="91" applyFont="1" applyBorder="1" applyAlignment="1">
      <alignment horizontal="center"/>
      <protection/>
    </xf>
    <xf numFmtId="0" fontId="77" fillId="0" borderId="0" xfId="91" applyFont="1" applyAlignment="1">
      <alignment horizontal="center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4" fontId="76" fillId="11" borderId="52" xfId="0" applyNumberFormat="1" applyFont="1" applyFill="1" applyBorder="1" applyAlignment="1" applyProtection="1">
      <alignment horizontal="center" vertical="center" wrapText="1"/>
      <protection/>
    </xf>
    <xf numFmtId="4" fontId="76" fillId="11" borderId="99" xfId="0" applyNumberFormat="1" applyFont="1" applyFill="1" applyBorder="1" applyAlignment="1" applyProtection="1">
      <alignment horizontal="center" vertical="center" wrapText="1"/>
      <protection/>
    </xf>
    <xf numFmtId="4" fontId="76" fillId="50" borderId="25" xfId="0" applyNumberFormat="1" applyFont="1" applyFill="1" applyBorder="1" applyAlignment="1" applyProtection="1">
      <alignment horizontal="center" vertical="center" wrapText="1"/>
      <protection/>
    </xf>
    <xf numFmtId="4" fontId="76" fillId="50" borderId="26" xfId="0" applyNumberFormat="1" applyFont="1" applyFill="1" applyBorder="1" applyAlignment="1" applyProtection="1">
      <alignment horizontal="center" vertical="center" wrapText="1"/>
      <protection/>
    </xf>
    <xf numFmtId="4" fontId="76" fillId="50" borderId="50" xfId="0" applyNumberFormat="1" applyFont="1" applyFill="1" applyBorder="1" applyAlignment="1" applyProtection="1">
      <alignment horizontal="center" vertical="center" wrapText="1"/>
      <protection/>
    </xf>
    <xf numFmtId="4" fontId="76" fillId="50" borderId="51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0" fontId="75" fillId="11" borderId="61" xfId="0" applyFont="1" applyFill="1" applyBorder="1" applyAlignment="1" applyProtection="1">
      <alignment horizontal="center" vertical="center" wrapText="1"/>
      <protection/>
    </xf>
    <xf numFmtId="0" fontId="75" fillId="11" borderId="72" xfId="0" applyFont="1" applyFill="1" applyBorder="1" applyAlignment="1" applyProtection="1">
      <alignment horizontal="center" vertical="center" wrapText="1"/>
      <protection/>
    </xf>
    <xf numFmtId="0" fontId="75" fillId="11" borderId="102" xfId="0" applyFont="1" applyFill="1" applyBorder="1" applyAlignment="1" applyProtection="1">
      <alignment horizontal="center" vertical="center" wrapText="1"/>
      <protection/>
    </xf>
    <xf numFmtId="0" fontId="77" fillId="56" borderId="90" xfId="0" applyFont="1" applyFill="1" applyBorder="1" applyAlignment="1" applyProtection="1">
      <alignment horizontal="center" vertical="center"/>
      <protection/>
    </xf>
    <xf numFmtId="0" fontId="77" fillId="56" borderId="114" xfId="0" applyFont="1" applyFill="1" applyBorder="1" applyAlignment="1" applyProtection="1">
      <alignment horizontal="center" vertical="center"/>
      <protection/>
    </xf>
    <xf numFmtId="0" fontId="77" fillId="56" borderId="90" xfId="0" applyFont="1" applyFill="1" applyBorder="1" applyAlignment="1" applyProtection="1">
      <alignment horizontal="center" vertical="center" wrapText="1"/>
      <protection/>
    </xf>
    <xf numFmtId="0" fontId="77" fillId="56" borderId="114" xfId="0" applyFont="1" applyFill="1" applyBorder="1" applyAlignment="1" applyProtection="1">
      <alignment horizontal="center" vertical="center" wrapText="1"/>
      <protection/>
    </xf>
    <xf numFmtId="0" fontId="75" fillId="56" borderId="90" xfId="0" applyFont="1" applyFill="1" applyBorder="1" applyAlignment="1" applyProtection="1">
      <alignment horizontal="center" vertical="center"/>
      <protection/>
    </xf>
    <xf numFmtId="0" fontId="75" fillId="56" borderId="114" xfId="0" applyFont="1" applyFill="1" applyBorder="1" applyAlignment="1" applyProtection="1">
      <alignment horizontal="center" vertical="center"/>
      <protection/>
    </xf>
    <xf numFmtId="0" fontId="75" fillId="11" borderId="89" xfId="0" applyFont="1" applyFill="1" applyBorder="1" applyAlignment="1" applyProtection="1">
      <alignment horizontal="center" vertical="center" wrapText="1"/>
      <protection/>
    </xf>
    <xf numFmtId="0" fontId="75" fillId="11" borderId="84" xfId="0" applyFont="1" applyFill="1" applyBorder="1" applyAlignment="1" applyProtection="1">
      <alignment horizontal="center" vertical="center" wrapText="1"/>
      <protection/>
    </xf>
    <xf numFmtId="0" fontId="75" fillId="11" borderId="85" xfId="0" applyFont="1" applyFill="1" applyBorder="1" applyAlignment="1" applyProtection="1">
      <alignment horizontal="center" vertical="center" wrapText="1"/>
      <protection/>
    </xf>
    <xf numFmtId="0" fontId="109" fillId="0" borderId="90" xfId="0" applyFont="1" applyFill="1" applyBorder="1" applyAlignment="1">
      <alignment horizontal="center" vertical="center" wrapText="1"/>
    </xf>
    <xf numFmtId="0" fontId="109" fillId="0" borderId="114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77" xfId="0" applyFont="1" applyFill="1" applyBorder="1" applyAlignment="1">
      <alignment horizontal="center" vertical="center" wrapText="1"/>
    </xf>
    <xf numFmtId="0" fontId="75" fillId="7" borderId="102" xfId="0" applyFont="1" applyFill="1" applyBorder="1" applyAlignment="1">
      <alignment horizontal="center" vertical="center" wrapText="1"/>
    </xf>
    <xf numFmtId="0" fontId="75" fillId="7" borderId="103" xfId="0" applyFont="1" applyFill="1" applyBorder="1" applyAlignment="1">
      <alignment horizontal="center" vertical="center" wrapText="1"/>
    </xf>
    <xf numFmtId="0" fontId="75" fillId="0" borderId="92" xfId="0" applyFont="1" applyFill="1" applyBorder="1" applyAlignment="1" applyProtection="1">
      <alignment horizontal="center" vertical="center" wrapText="1"/>
      <protection/>
    </xf>
    <xf numFmtId="0" fontId="75" fillId="0" borderId="77" xfId="0" applyFont="1" applyFill="1" applyBorder="1" applyAlignment="1" applyProtection="1">
      <alignment horizontal="center" vertical="center" wrapText="1"/>
      <protection/>
    </xf>
    <xf numFmtId="4" fontId="76" fillId="7" borderId="25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0" fontId="77" fillId="7" borderId="32" xfId="0" applyFont="1" applyFill="1" applyBorder="1" applyAlignment="1">
      <alignment horizontal="center" vertical="center"/>
    </xf>
    <xf numFmtId="0" fontId="77" fillId="7" borderId="105" xfId="0" applyFont="1" applyFill="1" applyBorder="1" applyAlignment="1">
      <alignment horizontal="center" vertical="center"/>
    </xf>
    <xf numFmtId="0" fontId="78" fillId="0" borderId="77" xfId="0" applyFont="1" applyFill="1" applyBorder="1" applyAlignment="1">
      <alignment horizontal="center" wrapText="1"/>
    </xf>
    <xf numFmtId="0" fontId="109" fillId="0" borderId="90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75" fillId="7" borderId="32" xfId="0" applyFont="1" applyFill="1" applyBorder="1" applyAlignment="1">
      <alignment horizontal="center" vertical="center"/>
    </xf>
    <xf numFmtId="0" fontId="75" fillId="7" borderId="105" xfId="0" applyFont="1" applyFill="1" applyBorder="1" applyAlignment="1">
      <alignment horizontal="center" vertical="center"/>
    </xf>
    <xf numFmtId="0" fontId="75" fillId="7" borderId="97" xfId="0" applyFont="1" applyFill="1" applyBorder="1" applyAlignment="1">
      <alignment horizontal="center" vertical="center"/>
    </xf>
    <xf numFmtId="0" fontId="76" fillId="56" borderId="25" xfId="102" applyFont="1" applyFill="1" applyBorder="1" applyAlignment="1" applyProtection="1">
      <alignment horizontal="left" vertical="top" wrapText="1"/>
      <protection locked="0"/>
    </xf>
    <xf numFmtId="0" fontId="76" fillId="56" borderId="51" xfId="102" applyFont="1" applyFill="1" applyBorder="1" applyAlignment="1" applyProtection="1">
      <alignment horizontal="left" vertical="top" wrapText="1"/>
      <protection locked="0"/>
    </xf>
    <xf numFmtId="0" fontId="75" fillId="0" borderId="22" xfId="102" applyFont="1" applyFill="1" applyBorder="1" applyAlignment="1" applyProtection="1">
      <alignment horizontal="left" vertical="top" wrapText="1"/>
      <protection locked="0"/>
    </xf>
    <xf numFmtId="0" fontId="75" fillId="0" borderId="73" xfId="102" applyFont="1" applyFill="1" applyBorder="1" applyAlignment="1" applyProtection="1">
      <alignment horizontal="left" vertical="top" wrapText="1"/>
      <protection locked="0"/>
    </xf>
    <xf numFmtId="0" fontId="76" fillId="0" borderId="54" xfId="102" applyFont="1" applyFill="1" applyBorder="1" applyAlignment="1" applyProtection="1">
      <alignment horizontal="left" vertical="top" wrapText="1"/>
      <protection locked="0"/>
    </xf>
    <xf numFmtId="0" fontId="76" fillId="0" borderId="99" xfId="102" applyFont="1" applyFill="1" applyBorder="1" applyAlignment="1" applyProtection="1">
      <alignment horizontal="left" vertical="top" wrapText="1"/>
      <protection locked="0"/>
    </xf>
    <xf numFmtId="0" fontId="76" fillId="0" borderId="22" xfId="102" applyFont="1" applyFill="1" applyBorder="1" applyAlignment="1" applyProtection="1">
      <alignment horizontal="left" vertical="top" wrapText="1"/>
      <protection locked="0"/>
    </xf>
    <xf numFmtId="0" fontId="76" fillId="0" borderId="73" xfId="102" applyFont="1" applyFill="1" applyBorder="1" applyAlignment="1" applyProtection="1">
      <alignment horizontal="left" vertical="top" wrapText="1"/>
      <protection locked="0"/>
    </xf>
    <xf numFmtId="0" fontId="76" fillId="0" borderId="25" xfId="102" applyFont="1" applyFill="1" applyBorder="1" applyAlignment="1" applyProtection="1">
      <alignment horizontal="left" vertical="top" wrapText="1"/>
      <protection locked="0"/>
    </xf>
    <xf numFmtId="0" fontId="76" fillId="0" borderId="51" xfId="102" applyFont="1" applyFill="1" applyBorder="1" applyAlignment="1" applyProtection="1">
      <alignment horizontal="left" vertical="top" wrapText="1"/>
      <protection locked="0"/>
    </xf>
    <xf numFmtId="0" fontId="75" fillId="0" borderId="25" xfId="102" applyFont="1" applyFill="1" applyBorder="1" applyAlignment="1" applyProtection="1">
      <alignment horizontal="left" vertical="top" wrapText="1"/>
      <protection locked="0"/>
    </xf>
    <xf numFmtId="0" fontId="75" fillId="0" borderId="51" xfId="102" applyFont="1" applyFill="1" applyBorder="1" applyAlignment="1" applyProtection="1">
      <alignment horizontal="left" vertical="top" wrapText="1"/>
      <protection locked="0"/>
    </xf>
    <xf numFmtId="0" fontId="3" fillId="0" borderId="90" xfId="102" applyFont="1" applyFill="1" applyBorder="1" applyAlignment="1" applyProtection="1">
      <alignment horizontal="center" vertical="top" wrapText="1"/>
      <protection locked="0"/>
    </xf>
    <xf numFmtId="0" fontId="3" fillId="0" borderId="114" xfId="102" applyFont="1" applyFill="1" applyBorder="1" applyAlignment="1" applyProtection="1">
      <alignment horizontal="center" vertical="top" wrapText="1"/>
      <protection locked="0"/>
    </xf>
    <xf numFmtId="0" fontId="4" fillId="0" borderId="25" xfId="102" applyFont="1" applyFill="1" applyBorder="1" applyAlignment="1" applyProtection="1">
      <alignment horizontal="left" vertical="top" wrapText="1"/>
      <protection locked="0"/>
    </xf>
    <xf numFmtId="0" fontId="4" fillId="0" borderId="51" xfId="102" applyFont="1" applyFill="1" applyBorder="1" applyAlignment="1" applyProtection="1">
      <alignment horizontal="left" vertical="top" wrapText="1"/>
      <protection locked="0"/>
    </xf>
    <xf numFmtId="0" fontId="4" fillId="56" borderId="25" xfId="102" applyFont="1" applyFill="1" applyBorder="1" applyAlignment="1" applyProtection="1">
      <alignment horizontal="left" vertical="top" wrapText="1"/>
      <protection locked="0"/>
    </xf>
    <xf numFmtId="0" fontId="4" fillId="56" borderId="51" xfId="102" applyFont="1" applyFill="1" applyBorder="1" applyAlignment="1" applyProtection="1">
      <alignment horizontal="left" vertical="top" wrapText="1"/>
      <protection locked="0"/>
    </xf>
    <xf numFmtId="0" fontId="4" fillId="0" borderId="25" xfId="102" applyFont="1" applyFill="1" applyBorder="1" applyAlignment="1" applyProtection="1">
      <alignment horizontal="right" vertical="top" wrapText="1"/>
      <protection locked="0"/>
    </xf>
    <xf numFmtId="0" fontId="4" fillId="0" borderId="51" xfId="102" applyFont="1" applyFill="1" applyBorder="1" applyAlignment="1" applyProtection="1">
      <alignment horizontal="right" vertical="top" wrapText="1"/>
      <protection locked="0"/>
    </xf>
    <xf numFmtId="0" fontId="4" fillId="53" borderId="82" xfId="102" applyFont="1" applyFill="1" applyBorder="1" applyAlignment="1" applyProtection="1">
      <alignment horizontal="right" vertical="top" wrapText="1"/>
      <protection locked="0"/>
    </xf>
    <xf numFmtId="0" fontId="4" fillId="53" borderId="83" xfId="102" applyFont="1" applyFill="1" applyBorder="1" applyAlignment="1" applyProtection="1">
      <alignment horizontal="right" vertical="top" wrapText="1"/>
      <protection locked="0"/>
    </xf>
    <xf numFmtId="0" fontId="76" fillId="56" borderId="28" xfId="102" applyFont="1" applyFill="1" applyBorder="1" applyAlignment="1" applyProtection="1">
      <alignment horizontal="left" vertical="top" wrapText="1"/>
      <protection locked="0"/>
    </xf>
    <xf numFmtId="0" fontId="76" fillId="56" borderId="42" xfId="102" applyFont="1" applyFill="1" applyBorder="1" applyAlignment="1" applyProtection="1">
      <alignment horizontal="left" vertical="top" wrapText="1"/>
      <protection locked="0"/>
    </xf>
    <xf numFmtId="0" fontId="75" fillId="53" borderId="78" xfId="102" applyFont="1" applyFill="1" applyBorder="1" applyAlignment="1" applyProtection="1">
      <alignment horizontal="left" vertical="top" wrapText="1"/>
      <protection locked="0"/>
    </xf>
    <xf numFmtId="0" fontId="75" fillId="53" borderId="88" xfId="102" applyFont="1" applyFill="1" applyBorder="1" applyAlignment="1" applyProtection="1">
      <alignment horizontal="left" vertical="top" wrapText="1"/>
      <protection locked="0"/>
    </xf>
    <xf numFmtId="0" fontId="4" fillId="53" borderId="25" xfId="102" applyFont="1" applyFill="1" applyBorder="1" applyAlignment="1" applyProtection="1">
      <alignment horizontal="right" vertical="top" wrapText="1"/>
      <protection locked="0"/>
    </xf>
    <xf numFmtId="0" fontId="4" fillId="53" borderId="51" xfId="102" applyFont="1" applyFill="1" applyBorder="1" applyAlignment="1" applyProtection="1">
      <alignment horizontal="right" vertical="top" wrapText="1"/>
      <protection locked="0"/>
    </xf>
    <xf numFmtId="0" fontId="76" fillId="0" borderId="22" xfId="102" applyFont="1" applyFill="1" applyBorder="1" applyAlignment="1">
      <alignment horizontal="center" vertical="center" wrapText="1"/>
      <protection/>
    </xf>
    <xf numFmtId="0" fontId="76" fillId="0" borderId="23" xfId="102" applyFont="1" applyFill="1" applyBorder="1" applyAlignment="1">
      <alignment horizontal="center" vertical="center" wrapText="1"/>
      <protection/>
    </xf>
    <xf numFmtId="0" fontId="76" fillId="0" borderId="73" xfId="102" applyFont="1" applyFill="1" applyBorder="1" applyAlignment="1">
      <alignment horizontal="center" vertical="center" wrapText="1"/>
      <protection/>
    </xf>
    <xf numFmtId="0" fontId="3" fillId="0" borderId="92" xfId="102" applyFont="1" applyFill="1" applyBorder="1" applyAlignment="1" applyProtection="1">
      <alignment horizontal="center" vertical="top" wrapText="1"/>
      <protection locked="0"/>
    </xf>
    <xf numFmtId="0" fontId="3" fillId="0" borderId="77" xfId="102" applyFont="1" applyFill="1" applyBorder="1" applyAlignment="1" applyProtection="1">
      <alignment horizontal="center" vertical="top" wrapText="1"/>
      <protection locked="0"/>
    </xf>
    <xf numFmtId="0" fontId="78" fillId="0" borderId="0" xfId="102" applyFont="1" applyFill="1" applyBorder="1" applyAlignment="1">
      <alignment horizontal="center"/>
      <protection/>
    </xf>
    <xf numFmtId="0" fontId="2" fillId="0" borderId="0" xfId="102" applyFont="1" applyFill="1" applyAlignment="1">
      <alignment horizontal="left"/>
      <protection/>
    </xf>
    <xf numFmtId="0" fontId="76" fillId="0" borderId="85" xfId="102" applyFont="1" applyFill="1" applyBorder="1" applyAlignment="1">
      <alignment horizontal="center" vertical="center" wrapText="1"/>
      <protection/>
    </xf>
    <xf numFmtId="0" fontId="76" fillId="0" borderId="34" xfId="102" applyFont="1" applyFill="1" applyBorder="1" applyAlignment="1">
      <alignment horizontal="center" vertical="center" wrapText="1"/>
      <protection/>
    </xf>
    <xf numFmtId="0" fontId="75" fillId="0" borderId="46" xfId="102" applyFont="1" applyFill="1" applyBorder="1" applyAlignment="1" applyProtection="1">
      <alignment horizontal="left" vertical="top" wrapText="1"/>
      <protection locked="0"/>
    </xf>
    <xf numFmtId="0" fontId="75" fillId="0" borderId="48" xfId="102" applyFont="1" applyFill="1" applyBorder="1" applyAlignment="1" applyProtection="1">
      <alignment horizontal="left" vertical="top" wrapText="1"/>
      <protection locked="0"/>
    </xf>
    <xf numFmtId="0" fontId="4" fillId="0" borderId="28" xfId="102" applyFont="1" applyFill="1" applyBorder="1" applyAlignment="1" applyProtection="1">
      <alignment horizontal="right" vertical="top" wrapText="1"/>
      <protection locked="0"/>
    </xf>
    <xf numFmtId="0" fontId="4" fillId="0" borderId="42" xfId="102" applyFont="1" applyFill="1" applyBorder="1" applyAlignment="1" applyProtection="1">
      <alignment horizontal="right" vertical="top" wrapText="1"/>
      <protection locked="0"/>
    </xf>
    <xf numFmtId="0" fontId="76" fillId="0" borderId="59" xfId="102" applyFont="1" applyFill="1" applyBorder="1" applyAlignment="1">
      <alignment horizontal="center" vertical="center" wrapText="1"/>
      <protection/>
    </xf>
    <xf numFmtId="0" fontId="76" fillId="0" borderId="68" xfId="102" applyFont="1" applyFill="1" applyBorder="1" applyAlignment="1">
      <alignment horizontal="center" vertical="center" wrapText="1"/>
      <protection/>
    </xf>
    <xf numFmtId="0" fontId="76" fillId="0" borderId="84" xfId="102" applyFont="1" applyFill="1" applyBorder="1" applyAlignment="1">
      <alignment horizontal="center" vertical="center" wrapText="1"/>
      <protection/>
    </xf>
    <xf numFmtId="0" fontId="76" fillId="0" borderId="77" xfId="102" applyFont="1" applyFill="1" applyBorder="1" applyAlignment="1">
      <alignment horizontal="center" vertical="center" wrapText="1"/>
      <protection/>
    </xf>
    <xf numFmtId="0" fontId="76" fillId="0" borderId="62" xfId="102" applyFont="1" applyFill="1" applyBorder="1" applyAlignment="1">
      <alignment horizontal="center" vertical="center" wrapText="1"/>
      <protection/>
    </xf>
    <xf numFmtId="0" fontId="76" fillId="0" borderId="43" xfId="102" applyFont="1" applyFill="1" applyBorder="1" applyAlignment="1">
      <alignment horizontal="center" vertical="center" wrapText="1"/>
      <protection/>
    </xf>
    <xf numFmtId="2" fontId="5" fillId="0" borderId="0" xfId="94" applyNumberFormat="1" applyFont="1" applyAlignment="1">
      <alignment horizontal="center"/>
      <protection/>
    </xf>
    <xf numFmtId="0" fontId="5" fillId="0" borderId="0" xfId="94" applyFont="1" applyBorder="1" applyAlignment="1">
      <alignment horizontal="right" wrapText="1"/>
      <protection/>
    </xf>
    <xf numFmtId="0" fontId="5" fillId="0" borderId="71" xfId="94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center" vertical="center" wrapText="1"/>
      <protection/>
    </xf>
    <xf numFmtId="0" fontId="5" fillId="0" borderId="74" xfId="94" applyFont="1" applyBorder="1" applyAlignment="1">
      <alignment horizontal="center" vertical="center" wrapText="1"/>
      <protection/>
    </xf>
    <xf numFmtId="0" fontId="8" fillId="0" borderId="90" xfId="94" applyFont="1" applyBorder="1" applyAlignment="1">
      <alignment horizontal="center" vertical="center" wrapText="1"/>
      <protection/>
    </xf>
    <xf numFmtId="0" fontId="8" fillId="0" borderId="33" xfId="94" applyFont="1" applyBorder="1" applyAlignment="1">
      <alignment horizontal="center" vertical="center" wrapText="1"/>
      <protection/>
    </xf>
    <xf numFmtId="0" fontId="5" fillId="0" borderId="46" xfId="94" applyFont="1" applyBorder="1" applyAlignment="1">
      <alignment horizontal="center" vertical="center" wrapText="1"/>
      <protection/>
    </xf>
    <xf numFmtId="0" fontId="5" fillId="0" borderId="59" xfId="94" applyFont="1" applyBorder="1" applyAlignment="1">
      <alignment horizontal="center" vertical="center" wrapText="1"/>
      <protection/>
    </xf>
    <xf numFmtId="0" fontId="5" fillId="0" borderId="48" xfId="94" applyFont="1" applyBorder="1" applyAlignment="1">
      <alignment horizontal="center" vertical="center" wrapText="1"/>
      <protection/>
    </xf>
    <xf numFmtId="0" fontId="5" fillId="0" borderId="68" xfId="94" applyFont="1" applyBorder="1" applyAlignment="1">
      <alignment horizontal="center" vertical="center" wrapText="1"/>
      <protection/>
    </xf>
    <xf numFmtId="0" fontId="5" fillId="0" borderId="114" xfId="94" applyFont="1" applyBorder="1" applyAlignment="1">
      <alignment horizontal="center" vertical="center" wrapText="1"/>
      <protection/>
    </xf>
    <xf numFmtId="0" fontId="5" fillId="0" borderId="33" xfId="94" applyFont="1" applyBorder="1" applyAlignment="1">
      <alignment horizontal="center" vertical="center" wrapText="1"/>
      <protection/>
    </xf>
    <xf numFmtId="0" fontId="8" fillId="0" borderId="114" xfId="94" applyFont="1" applyBorder="1" applyAlignment="1">
      <alignment horizontal="center" vertical="center" wrapText="1"/>
      <protection/>
    </xf>
    <xf numFmtId="0" fontId="8" fillId="0" borderId="0" xfId="94" applyFont="1" applyAlignment="1">
      <alignment horizontal="center"/>
      <protection/>
    </xf>
    <xf numFmtId="0" fontId="8" fillId="0" borderId="0" xfId="94" applyFont="1" applyAlignment="1">
      <alignment horizontal="center" vertical="top" wrapText="1"/>
      <protection/>
    </xf>
    <xf numFmtId="0" fontId="5" fillId="0" borderId="45" xfId="94" applyFont="1" applyBorder="1" applyAlignment="1">
      <alignment horizontal="center" vertical="center" wrapText="1"/>
      <protection/>
    </xf>
    <xf numFmtId="0" fontId="5" fillId="0" borderId="76" xfId="94" applyFont="1" applyBorder="1" applyAlignment="1">
      <alignment horizontal="center" vertical="center" wrapText="1"/>
      <protection/>
    </xf>
    <xf numFmtId="0" fontId="5" fillId="0" borderId="90" xfId="94" applyFont="1" applyBorder="1" applyAlignment="1">
      <alignment horizontal="center" vertical="center" wrapText="1"/>
      <protection/>
    </xf>
    <xf numFmtId="0" fontId="5" fillId="0" borderId="87" xfId="94" applyFont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0" fontId="5" fillId="0" borderId="86" xfId="94" applyFont="1" applyBorder="1" applyAlignment="1">
      <alignment horizontal="center" vertical="center" wrapText="1"/>
      <protection/>
    </xf>
    <xf numFmtId="0" fontId="174" fillId="0" borderId="0" xfId="111" applyFont="1">
      <alignment/>
      <protection/>
    </xf>
    <xf numFmtId="0" fontId="175" fillId="0" borderId="0" xfId="111" applyFont="1" applyAlignment="1">
      <alignment horizontal="left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шаблону «Метод ДИ_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202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-202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Обращаем внимание, что некоторые ячейки защищены от изменений и при попытке их изменить будет появляться сообщение об ошибке.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Перед началом работы с шаблоном необходимо изменить настройки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Excel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части безопасности следующим способом: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заполняются остальные таблицы в любом порядке.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Убедительная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необходимости добавить нужно количество листов).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Листы, окрашенные в красный цвет НЕ ЗАПОЛНЯЮТСЯ.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2025-2027 годы. В шаблоне предусмотрены ячейки, в которых необходимо указывать ссылки (номера страниц, адрес электронного файла), их заполнение обязательно.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6. В случае, если организация осуществляет несколько видов деятельности, в обязательном порядке должна быть приложена учетная политика организации с указанием метода распределения общехозяйственных и общепроизводственных расходов, либо бухгалтерская справка.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7. Подтверждающие материалы можно представить в электронном виде.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Заполненные шаблоны необходимо представить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2024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номеров страниц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9. В случае возникновения вопросов и замечаний по методологии заполнения шаблона необходимо обращаться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24-34-25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.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38</xdr:row>
      <xdr:rowOff>0</xdr:rowOff>
    </xdr:from>
    <xdr:to>
      <xdr:col>3</xdr:col>
      <xdr:colOff>295275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9105900"/>
          <a:ext cx="1143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65</xdr:row>
      <xdr:rowOff>123825</xdr:rowOff>
    </xdr:from>
    <xdr:ext cx="3695700" cy="190500"/>
    <xdr:sp>
      <xdr:nvSpPr>
        <xdr:cNvPr id="1" name="Text Box 2"/>
        <xdr:cNvSpPr txBox="1">
          <a:spLocks noChangeArrowheads="1"/>
        </xdr:cNvSpPr>
      </xdr:nvSpPr>
      <xdr:spPr>
        <a:xfrm>
          <a:off x="266700" y="11868150"/>
          <a:ext cx="3695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RIFF_PLAN_&#1048;&#1053;&#1044;__&#1050;&#1086;&#1088;&#1088;&#1077;&#1082;&#1090;&#1080;&#1088;&#1074;&#1086;&#1082;&#1072;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Количество активов"/>
      <sheetName val="Факт инвестпрограммы 2019 года"/>
      <sheetName val="План инвестпрограммы  2021 года"/>
      <sheetName val="ГВС"/>
      <sheetName val="СВОД 2021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Теплоноситель"/>
      <sheetName val="Смета затрат"/>
    </sheetNames>
    <sheetDataSet>
      <sheetData sheetId="9">
        <row r="49">
          <cell r="B49" t="str">
            <v>Величина нормативной прибыли</v>
          </cell>
        </row>
        <row r="50">
          <cell r="B50" t="str">
            <v>Расходы на капитальные вложения (инвестиции)</v>
          </cell>
        </row>
        <row r="51">
          <cell r="B51" t="str">
            <v>Расходы на погашение и обслуживание заемных средств, привлекаемых на реализацию мероприятий инвестиционной программы</v>
          </cell>
        </row>
        <row r="52">
          <cell r="B52" t="str">
            <v>Экономически обоснованные расходы на выплаты, предусмотренные коллективными договорами</v>
          </cell>
        </row>
        <row r="53">
          <cell r="B53" t="str">
            <v>Расчетная предпринимательская прибыль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  <sheetName val="Инструкция"/>
      <sheetName val="Расчёт нагрузки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zoomScale="90" zoomScaleNormal="90" zoomScaleSheetLayoutView="100" zoomScalePageLayoutView="0" workbookViewId="0" topLeftCell="A37">
      <selection activeCell="B42" sqref="B42"/>
    </sheetView>
  </sheetViews>
  <sheetFormatPr defaultColWidth="11.421875" defaultRowHeight="12.75"/>
  <cols>
    <col min="1" max="1" width="32.28125" style="57" customWidth="1"/>
    <col min="2" max="2" width="22.140625" style="57" customWidth="1"/>
    <col min="3" max="3" width="15.7109375" style="57" customWidth="1"/>
    <col min="4" max="4" width="16.28125" style="57" customWidth="1"/>
    <col min="5" max="5" width="14.8515625" style="57" customWidth="1"/>
    <col min="6" max="6" width="15.421875" style="57" customWidth="1"/>
    <col min="7" max="16384" width="11.421875" style="57" customWidth="1"/>
  </cols>
  <sheetData>
    <row r="1" spans="1:12" ht="16.5" thickTop="1">
      <c r="A1" s="2652" t="s">
        <v>209</v>
      </c>
      <c r="B1" s="2653"/>
      <c r="C1" s="2653"/>
      <c r="D1" s="2653"/>
      <c r="E1" s="2653"/>
      <c r="F1" s="2654"/>
      <c r="G1" s="56"/>
      <c r="H1" s="56"/>
      <c r="I1" s="56"/>
      <c r="J1" s="56"/>
      <c r="K1" s="56"/>
      <c r="L1" s="56"/>
    </row>
    <row r="2" spans="1:12" ht="19.5" thickBot="1">
      <c r="A2" s="2649" t="s">
        <v>210</v>
      </c>
      <c r="B2" s="2650"/>
      <c r="C2" s="2650"/>
      <c r="D2" s="2650"/>
      <c r="E2" s="2650"/>
      <c r="F2" s="2651"/>
      <c r="G2" s="56"/>
      <c r="H2" s="56"/>
      <c r="I2" s="56"/>
      <c r="J2" s="56"/>
      <c r="K2" s="56"/>
      <c r="L2" s="56"/>
    </row>
    <row r="3" spans="1:12" ht="29.25" customHeight="1" thickBot="1">
      <c r="A3" s="2655"/>
      <c r="B3" s="2656"/>
      <c r="C3" s="2656"/>
      <c r="D3" s="2656"/>
      <c r="E3" s="2656"/>
      <c r="F3" s="2657"/>
      <c r="G3" s="56"/>
      <c r="H3" s="56"/>
      <c r="I3" s="56"/>
      <c r="J3" s="56"/>
      <c r="K3" s="56"/>
      <c r="L3" s="56"/>
    </row>
    <row r="4" spans="1:12" ht="19.5" thickBot="1">
      <c r="A4" s="2649" t="s">
        <v>211</v>
      </c>
      <c r="B4" s="2650"/>
      <c r="C4" s="2650"/>
      <c r="D4" s="2650"/>
      <c r="E4" s="2650"/>
      <c r="F4" s="2651"/>
      <c r="G4" s="56"/>
      <c r="H4" s="56"/>
      <c r="I4" s="56"/>
      <c r="J4" s="56"/>
      <c r="K4" s="56"/>
      <c r="L4" s="56"/>
    </row>
    <row r="5" spans="1:12" ht="19.5" customHeight="1" thickBot="1">
      <c r="A5" s="2655"/>
      <c r="B5" s="2656"/>
      <c r="C5" s="2656"/>
      <c r="D5" s="2656"/>
      <c r="E5" s="2656"/>
      <c r="F5" s="2657"/>
      <c r="G5" s="56"/>
      <c r="H5" s="56"/>
      <c r="I5" s="56"/>
      <c r="J5" s="56"/>
      <c r="K5" s="56"/>
      <c r="L5" s="56"/>
    </row>
    <row r="6" spans="1:12" ht="19.5" thickBot="1">
      <c r="A6" s="2649" t="s">
        <v>212</v>
      </c>
      <c r="B6" s="2650"/>
      <c r="C6" s="2650"/>
      <c r="D6" s="2650"/>
      <c r="E6" s="2650"/>
      <c r="F6" s="2651"/>
      <c r="G6" s="56"/>
      <c r="H6" s="56"/>
      <c r="I6" s="56"/>
      <c r="J6" s="56"/>
      <c r="K6" s="56"/>
      <c r="L6" s="56"/>
    </row>
    <row r="7" spans="1:12" ht="16.5" customHeight="1" thickBot="1">
      <c r="A7" s="60" t="s">
        <v>213</v>
      </c>
      <c r="B7" s="2643"/>
      <c r="C7" s="2644"/>
      <c r="D7" s="2644"/>
      <c r="E7" s="2644"/>
      <c r="F7" s="2645"/>
      <c r="G7" s="56"/>
      <c r="H7" s="56"/>
      <c r="I7" s="56"/>
      <c r="J7" s="56"/>
      <c r="K7" s="56"/>
      <c r="L7" s="56"/>
    </row>
    <row r="8" spans="1:12" ht="16.5" customHeight="1" thickBot="1">
      <c r="A8" s="60" t="s">
        <v>214</v>
      </c>
      <c r="B8" s="2637"/>
      <c r="C8" s="2638"/>
      <c r="D8" s="2638"/>
      <c r="E8" s="2638"/>
      <c r="F8" s="2639"/>
      <c r="G8" s="56"/>
      <c r="H8" s="56"/>
      <c r="I8" s="56"/>
      <c r="J8" s="56"/>
      <c r="K8" s="56"/>
      <c r="L8" s="56"/>
    </row>
    <row r="9" spans="1:12" ht="16.5" customHeight="1" thickBot="1">
      <c r="A9" s="60" t="s">
        <v>215</v>
      </c>
      <c r="B9" s="2637"/>
      <c r="C9" s="2638"/>
      <c r="D9" s="2638"/>
      <c r="E9" s="2638"/>
      <c r="F9" s="2639"/>
      <c r="G9" s="56"/>
      <c r="H9" s="56"/>
      <c r="I9" s="56"/>
      <c r="J9" s="56"/>
      <c r="K9" s="56"/>
      <c r="L9" s="56"/>
    </row>
    <row r="10" spans="1:12" ht="16.5" customHeight="1" thickBot="1">
      <c r="A10" s="60" t="s">
        <v>216</v>
      </c>
      <c r="B10" s="2646"/>
      <c r="C10" s="2647"/>
      <c r="D10" s="2647"/>
      <c r="E10" s="2647"/>
      <c r="F10" s="2648"/>
      <c r="G10" s="56"/>
      <c r="H10" s="56"/>
      <c r="I10" s="56"/>
      <c r="J10" s="56"/>
      <c r="K10" s="56"/>
      <c r="L10" s="56"/>
    </row>
    <row r="11" spans="1:12" ht="19.5" thickBot="1">
      <c r="A11" s="2649" t="s">
        <v>217</v>
      </c>
      <c r="B11" s="2650"/>
      <c r="C11" s="2650"/>
      <c r="D11" s="2650"/>
      <c r="E11" s="2650"/>
      <c r="F11" s="2651"/>
      <c r="G11" s="56"/>
      <c r="H11" s="56"/>
      <c r="I11" s="56"/>
      <c r="J11" s="56"/>
      <c r="K11" s="56"/>
      <c r="L11" s="56"/>
    </row>
    <row r="12" spans="1:12" ht="19.5" customHeight="1" thickBot="1">
      <c r="A12" s="60" t="s">
        <v>218</v>
      </c>
      <c r="B12" s="2637"/>
      <c r="C12" s="2638"/>
      <c r="D12" s="2638"/>
      <c r="E12" s="2638"/>
      <c r="F12" s="2639"/>
      <c r="G12" s="56"/>
      <c r="H12" s="56"/>
      <c r="I12" s="56"/>
      <c r="J12" s="56"/>
      <c r="K12" s="56"/>
      <c r="L12" s="56"/>
    </row>
    <row r="13" spans="1:12" ht="21" customHeight="1" thickBot="1">
      <c r="A13" s="60" t="s">
        <v>219</v>
      </c>
      <c r="B13" s="2637"/>
      <c r="C13" s="2638"/>
      <c r="D13" s="2638"/>
      <c r="E13" s="2638"/>
      <c r="F13" s="2639"/>
      <c r="G13" s="56"/>
      <c r="H13" s="56"/>
      <c r="I13" s="56"/>
      <c r="J13" s="56"/>
      <c r="K13" s="56"/>
      <c r="L13" s="56"/>
    </row>
    <row r="14" spans="1:12" ht="17.25" customHeight="1" thickBot="1">
      <c r="A14" s="58" t="s">
        <v>220</v>
      </c>
      <c r="B14" s="2637"/>
      <c r="C14" s="2638"/>
      <c r="D14" s="2638"/>
      <c r="E14" s="2638"/>
      <c r="F14" s="2639"/>
      <c r="G14" s="56"/>
      <c r="H14" s="56"/>
      <c r="I14" s="56"/>
      <c r="J14" s="56"/>
      <c r="K14" s="56"/>
      <c r="L14" s="56"/>
    </row>
    <row r="15" spans="1:12" ht="17.25" customHeight="1" thickBot="1">
      <c r="A15" s="61" t="s">
        <v>221</v>
      </c>
      <c r="B15" s="2637"/>
      <c r="C15" s="2638"/>
      <c r="D15" s="2638"/>
      <c r="E15" s="2638"/>
      <c r="F15" s="2639"/>
      <c r="G15" s="56"/>
      <c r="H15" s="56"/>
      <c r="I15" s="56"/>
      <c r="J15" s="56"/>
      <c r="K15" s="56"/>
      <c r="L15" s="56"/>
    </row>
    <row r="16" spans="1:12" ht="39" customHeight="1" thickBot="1">
      <c r="A16" s="62" t="s">
        <v>222</v>
      </c>
      <c r="B16" s="2637"/>
      <c r="C16" s="2638"/>
      <c r="D16" s="2638"/>
      <c r="E16" s="2638"/>
      <c r="F16" s="2639"/>
      <c r="G16" s="56"/>
      <c r="H16" s="56"/>
      <c r="I16" s="56"/>
      <c r="J16" s="56"/>
      <c r="K16" s="56"/>
      <c r="L16" s="56"/>
    </row>
    <row r="17" spans="1:12" ht="17.25" customHeight="1" thickBot="1">
      <c r="A17" s="63" t="s">
        <v>223</v>
      </c>
      <c r="B17" s="2637"/>
      <c r="C17" s="2638"/>
      <c r="D17" s="2638"/>
      <c r="E17" s="2638"/>
      <c r="F17" s="2639"/>
      <c r="G17" s="56"/>
      <c r="H17" s="56"/>
      <c r="I17" s="56"/>
      <c r="J17" s="56"/>
      <c r="K17" s="56"/>
      <c r="L17" s="56"/>
    </row>
    <row r="18" spans="1:12" ht="17.25" customHeight="1" thickBot="1">
      <c r="A18" s="63" t="s">
        <v>224</v>
      </c>
      <c r="B18" s="2640"/>
      <c r="C18" s="2641"/>
      <c r="D18" s="2641"/>
      <c r="E18" s="2641"/>
      <c r="F18" s="2642"/>
      <c r="G18" s="56"/>
      <c r="H18" s="56"/>
      <c r="I18" s="56"/>
      <c r="J18" s="56"/>
      <c r="K18" s="56"/>
      <c r="L18" s="56"/>
    </row>
    <row r="19" spans="1:12" ht="38.25" thickBot="1">
      <c r="A19" s="64" t="s">
        <v>225</v>
      </c>
      <c r="B19" s="2631"/>
      <c r="C19" s="2632"/>
      <c r="D19" s="2632"/>
      <c r="E19" s="2632"/>
      <c r="F19" s="2633"/>
      <c r="G19" s="56"/>
      <c r="H19" s="56"/>
      <c r="I19" s="56"/>
      <c r="J19" s="56"/>
      <c r="K19" s="56"/>
      <c r="L19" s="56"/>
    </row>
    <row r="20" spans="1:12" ht="16.5" customHeight="1">
      <c r="A20" s="2634" t="s">
        <v>226</v>
      </c>
      <c r="B20" s="2635"/>
      <c r="C20" s="2635"/>
      <c r="D20" s="2635"/>
      <c r="E20" s="2635"/>
      <c r="F20" s="2636"/>
      <c r="G20" s="56"/>
      <c r="H20" s="56"/>
      <c r="I20" s="56"/>
      <c r="J20" s="56"/>
      <c r="K20" s="56"/>
      <c r="L20" s="56"/>
    </row>
    <row r="21" spans="1:12" ht="16.5" customHeight="1" thickBot="1">
      <c r="A21" s="63" t="s">
        <v>227</v>
      </c>
      <c r="B21" s="65"/>
      <c r="C21" s="65"/>
      <c r="D21" s="65"/>
      <c r="E21" s="65"/>
      <c r="F21" s="66"/>
      <c r="G21" s="56"/>
      <c r="H21" s="56"/>
      <c r="I21" s="56"/>
      <c r="J21" s="56"/>
      <c r="K21" s="56"/>
      <c r="L21" s="56"/>
    </row>
    <row r="22" spans="1:12" ht="16.5" customHeight="1" thickBot="1">
      <c r="A22" s="67" t="s">
        <v>228</v>
      </c>
      <c r="B22" s="2628"/>
      <c r="C22" s="2629"/>
      <c r="D22" s="2629"/>
      <c r="E22" s="2629"/>
      <c r="F22" s="2630"/>
      <c r="G22" s="56"/>
      <c r="H22" s="56"/>
      <c r="I22" s="56"/>
      <c r="J22" s="56"/>
      <c r="K22" s="56"/>
      <c r="L22" s="56"/>
    </row>
    <row r="23" spans="1:12" ht="16.5" customHeight="1" thickBot="1">
      <c r="A23" s="67" t="s">
        <v>229</v>
      </c>
      <c r="B23" s="2628"/>
      <c r="C23" s="2629"/>
      <c r="D23" s="2629"/>
      <c r="E23" s="2629"/>
      <c r="F23" s="2630"/>
      <c r="G23" s="56"/>
      <c r="H23" s="56"/>
      <c r="I23" s="56"/>
      <c r="J23" s="56"/>
      <c r="K23" s="56"/>
      <c r="L23" s="56"/>
    </row>
    <row r="24" spans="1:12" ht="16.5" customHeight="1" thickBot="1">
      <c r="A24" s="67" t="s">
        <v>230</v>
      </c>
      <c r="B24" s="2628"/>
      <c r="C24" s="2629"/>
      <c r="D24" s="2629"/>
      <c r="E24" s="2629"/>
      <c r="F24" s="2630"/>
      <c r="G24" s="56"/>
      <c r="H24" s="56"/>
      <c r="I24" s="56"/>
      <c r="J24" s="56"/>
      <c r="K24" s="56"/>
      <c r="L24" s="56"/>
    </row>
    <row r="25" spans="1:12" ht="16.5" customHeight="1" thickBot="1">
      <c r="A25" s="67" t="s">
        <v>231</v>
      </c>
      <c r="B25" s="2628"/>
      <c r="C25" s="2629"/>
      <c r="D25" s="2629"/>
      <c r="E25" s="2629"/>
      <c r="F25" s="2630"/>
      <c r="G25" s="56"/>
      <c r="H25" s="56"/>
      <c r="I25" s="56"/>
      <c r="J25" s="56"/>
      <c r="K25" s="56"/>
      <c r="L25" s="56"/>
    </row>
    <row r="26" spans="1:12" ht="16.5" customHeight="1" thickBot="1">
      <c r="A26" s="67" t="s">
        <v>232</v>
      </c>
      <c r="B26" s="2628"/>
      <c r="C26" s="2629"/>
      <c r="D26" s="2629"/>
      <c r="E26" s="2629"/>
      <c r="F26" s="2630"/>
      <c r="G26" s="56"/>
      <c r="H26" s="56"/>
      <c r="I26" s="56"/>
      <c r="J26" s="56"/>
      <c r="K26" s="56"/>
      <c r="L26" s="56"/>
    </row>
    <row r="27" spans="1:12" ht="16.5" customHeight="1" thickBot="1">
      <c r="A27" s="67" t="s">
        <v>233</v>
      </c>
      <c r="B27" s="2628"/>
      <c r="C27" s="2629"/>
      <c r="D27" s="2629"/>
      <c r="E27" s="2629"/>
      <c r="F27" s="2630"/>
      <c r="G27" s="56"/>
      <c r="H27" s="56"/>
      <c r="I27" s="56"/>
      <c r="J27" s="56"/>
      <c r="K27" s="56"/>
      <c r="L27" s="56"/>
    </row>
    <row r="28" spans="1:12" ht="16.5" customHeight="1" thickBot="1">
      <c r="A28" s="67" t="s">
        <v>234</v>
      </c>
      <c r="B28" s="2628"/>
      <c r="C28" s="2629"/>
      <c r="D28" s="2629"/>
      <c r="E28" s="2629"/>
      <c r="F28" s="2630"/>
      <c r="G28" s="56"/>
      <c r="H28" s="56"/>
      <c r="I28" s="56"/>
      <c r="J28" s="56"/>
      <c r="K28" s="56"/>
      <c r="L28" s="56"/>
    </row>
    <row r="29" spans="1:12" ht="16.5" customHeight="1" thickBot="1">
      <c r="A29" s="67" t="s">
        <v>235</v>
      </c>
      <c r="B29" s="2628"/>
      <c r="C29" s="2629"/>
      <c r="D29" s="2629"/>
      <c r="E29" s="2629"/>
      <c r="F29" s="2630"/>
      <c r="G29" s="56"/>
      <c r="H29" s="56"/>
      <c r="I29" s="56"/>
      <c r="J29" s="56"/>
      <c r="K29" s="56"/>
      <c r="L29" s="56"/>
    </row>
    <row r="30" spans="1:12" ht="16.5" customHeight="1" thickBot="1">
      <c r="A30" s="67" t="s">
        <v>236</v>
      </c>
      <c r="B30" s="2628"/>
      <c r="C30" s="2629"/>
      <c r="D30" s="2629"/>
      <c r="E30" s="2629"/>
      <c r="F30" s="2630"/>
      <c r="G30" s="56"/>
      <c r="H30" s="56"/>
      <c r="I30" s="56"/>
      <c r="J30" s="56"/>
      <c r="K30" s="56"/>
      <c r="L30" s="56"/>
    </row>
    <row r="31" spans="1:12" ht="16.5" customHeight="1" thickBot="1">
      <c r="A31" s="67" t="s">
        <v>237</v>
      </c>
      <c r="B31" s="2628"/>
      <c r="C31" s="2629"/>
      <c r="D31" s="2629"/>
      <c r="E31" s="2629"/>
      <c r="F31" s="2630"/>
      <c r="G31" s="56"/>
      <c r="H31" s="56"/>
      <c r="I31" s="56"/>
      <c r="J31" s="56"/>
      <c r="K31" s="56"/>
      <c r="L31" s="56"/>
    </row>
    <row r="32" spans="1:12" ht="16.5" customHeight="1">
      <c r="A32" s="2615" t="s">
        <v>238</v>
      </c>
      <c r="B32" s="2616"/>
      <c r="C32" s="2616"/>
      <c r="D32" s="2616"/>
      <c r="E32" s="2616"/>
      <c r="F32" s="2617"/>
      <c r="G32" s="56"/>
      <c r="H32" s="56"/>
      <c r="I32" s="56"/>
      <c r="J32" s="56"/>
      <c r="K32" s="56"/>
      <c r="L32" s="56"/>
    </row>
    <row r="33" spans="1:12" ht="48" thickBot="1">
      <c r="A33" s="68"/>
      <c r="B33" s="69" t="s">
        <v>78</v>
      </c>
      <c r="C33" s="69" t="s">
        <v>239</v>
      </c>
      <c r="D33" s="69" t="s">
        <v>240</v>
      </c>
      <c r="E33" s="70" t="s">
        <v>241</v>
      </c>
      <c r="F33" s="71" t="s">
        <v>242</v>
      </c>
      <c r="G33" s="56"/>
      <c r="H33" s="56"/>
      <c r="I33" s="56"/>
      <c r="J33" s="56"/>
      <c r="K33" s="56"/>
      <c r="L33" s="56"/>
    </row>
    <row r="34" spans="1:12" ht="14.25" customHeight="1">
      <c r="A34" s="72" t="s">
        <v>243</v>
      </c>
      <c r="B34" s="73">
        <f>SUM(B35:B39)</f>
        <v>0</v>
      </c>
      <c r="C34" s="74">
        <f>SUM(C35:C39)</f>
        <v>0</v>
      </c>
      <c r="D34" s="74">
        <f>SUM(D35:D39)</f>
        <v>0</v>
      </c>
      <c r="E34" s="74"/>
      <c r="F34" s="75"/>
      <c r="G34" s="56"/>
      <c r="H34" s="56"/>
      <c r="I34" s="56"/>
      <c r="J34" s="56"/>
      <c r="K34" s="56"/>
      <c r="L34" s="56"/>
    </row>
    <row r="35" spans="1:12" ht="14.25" customHeight="1">
      <c r="A35" s="72" t="s">
        <v>244</v>
      </c>
      <c r="B35" s="76">
        <f>D35+C35</f>
        <v>0</v>
      </c>
      <c r="C35" s="77"/>
      <c r="D35" s="77"/>
      <c r="E35" s="77"/>
      <c r="F35" s="78"/>
      <c r="G35" s="56"/>
      <c r="H35" s="56"/>
      <c r="I35" s="56"/>
      <c r="J35" s="56"/>
      <c r="K35" s="56"/>
      <c r="L35" s="56"/>
    </row>
    <row r="36" spans="1:12" ht="14.25" customHeight="1">
      <c r="A36" s="72" t="s">
        <v>245</v>
      </c>
      <c r="B36" s="76">
        <f>D36+C36</f>
        <v>0</v>
      </c>
      <c r="C36" s="77"/>
      <c r="D36" s="77"/>
      <c r="E36" s="77"/>
      <c r="F36" s="78"/>
      <c r="G36" s="56"/>
      <c r="H36" s="56"/>
      <c r="I36" s="56"/>
      <c r="J36" s="56"/>
      <c r="K36" s="56"/>
      <c r="L36" s="56"/>
    </row>
    <row r="37" spans="1:12" ht="14.25" customHeight="1">
      <c r="A37" s="72" t="s">
        <v>43</v>
      </c>
      <c r="B37" s="76">
        <f>D37+C37</f>
        <v>0</v>
      </c>
      <c r="C37" s="77"/>
      <c r="D37" s="77"/>
      <c r="E37" s="77"/>
      <c r="F37" s="78"/>
      <c r="G37" s="56"/>
      <c r="H37" s="56"/>
      <c r="I37" s="56"/>
      <c r="J37" s="56"/>
      <c r="K37" s="56"/>
      <c r="L37" s="56"/>
    </row>
    <row r="38" spans="1:12" ht="14.25" customHeight="1">
      <c r="A38" s="72" t="s">
        <v>75</v>
      </c>
      <c r="B38" s="76">
        <f>D38+C38</f>
        <v>0</v>
      </c>
      <c r="C38" s="77"/>
      <c r="D38" s="77"/>
      <c r="E38" s="77"/>
      <c r="F38" s="78"/>
      <c r="G38" s="56"/>
      <c r="H38" s="56"/>
      <c r="I38" s="56"/>
      <c r="J38" s="56"/>
      <c r="K38" s="56"/>
      <c r="L38" s="56"/>
    </row>
    <row r="39" spans="1:12" ht="14.25" customHeight="1" thickBot="1">
      <c r="A39" s="72" t="s">
        <v>41</v>
      </c>
      <c r="B39" s="79">
        <f>D39+C39</f>
        <v>0</v>
      </c>
      <c r="C39" s="80"/>
      <c r="D39" s="80"/>
      <c r="E39" s="80"/>
      <c r="F39" s="81"/>
      <c r="G39" s="56"/>
      <c r="H39" s="56"/>
      <c r="I39" s="56"/>
      <c r="J39" s="56"/>
      <c r="K39" s="56"/>
      <c r="L39" s="56"/>
    </row>
    <row r="40" spans="1:12" ht="14.25" customHeight="1" thickBot="1">
      <c r="A40" s="60"/>
      <c r="B40" s="82"/>
      <c r="C40" s="82"/>
      <c r="D40" s="83"/>
      <c r="E40" s="82"/>
      <c r="F40" s="84"/>
      <c r="G40" s="56"/>
      <c r="H40" s="56"/>
      <c r="I40" s="56"/>
      <c r="J40" s="56"/>
      <c r="K40" s="56"/>
      <c r="L40" s="56"/>
    </row>
    <row r="41" spans="1:12" ht="14.25" customHeight="1" thickBot="1">
      <c r="A41" s="60" t="s">
        <v>246</v>
      </c>
      <c r="B41" s="85" t="s">
        <v>817</v>
      </c>
      <c r="C41" s="82"/>
      <c r="D41" s="83"/>
      <c r="E41" s="82"/>
      <c r="F41" s="84"/>
      <c r="G41" s="56"/>
      <c r="H41" s="56"/>
      <c r="I41" s="56"/>
      <c r="J41" s="56"/>
      <c r="K41" s="56"/>
      <c r="L41" s="56"/>
    </row>
    <row r="42" spans="1:12" ht="14.25" customHeight="1" thickBot="1">
      <c r="A42" s="60" t="s">
        <v>247</v>
      </c>
      <c r="B42" s="85" t="s">
        <v>818</v>
      </c>
      <c r="C42" s="86"/>
      <c r="D42" s="87"/>
      <c r="E42" s="86"/>
      <c r="F42" s="88"/>
      <c r="G42" s="56"/>
      <c r="H42" s="56"/>
      <c r="I42" s="56"/>
      <c r="J42" s="56"/>
      <c r="K42" s="56"/>
      <c r="L42" s="56"/>
    </row>
    <row r="43" spans="1:12" ht="42.75" customHeight="1" thickBot="1">
      <c r="A43" s="2618" t="s">
        <v>248</v>
      </c>
      <c r="B43" s="2619"/>
      <c r="C43" s="89" t="s">
        <v>249</v>
      </c>
      <c r="D43" s="89" t="s">
        <v>250</v>
      </c>
      <c r="E43" s="89" t="s">
        <v>251</v>
      </c>
      <c r="F43" s="90" t="s">
        <v>252</v>
      </c>
      <c r="G43" s="56"/>
      <c r="H43" s="56"/>
      <c r="I43" s="56"/>
      <c r="J43" s="56"/>
      <c r="K43" s="56"/>
      <c r="L43" s="56"/>
    </row>
    <row r="44" spans="1:12" ht="16.5" thickBot="1">
      <c r="A44" s="2602" t="s">
        <v>253</v>
      </c>
      <c r="B44" s="2603"/>
      <c r="C44" s="92"/>
      <c r="D44" s="93"/>
      <c r="E44" s="94"/>
      <c r="F44" s="59"/>
      <c r="G44" s="56"/>
      <c r="H44" s="56"/>
      <c r="I44" s="56"/>
      <c r="J44" s="56"/>
      <c r="K44" s="56"/>
      <c r="L44" s="56"/>
    </row>
    <row r="45" spans="1:12" ht="16.5" thickBot="1">
      <c r="A45" s="2620" t="s">
        <v>254</v>
      </c>
      <c r="B45" s="2621"/>
      <c r="C45" s="95"/>
      <c r="D45" s="96"/>
      <c r="E45" s="94"/>
      <c r="F45" s="59"/>
      <c r="G45" s="56"/>
      <c r="H45" s="56"/>
      <c r="I45" s="56"/>
      <c r="J45" s="56"/>
      <c r="K45" s="56"/>
      <c r="L45" s="56"/>
    </row>
    <row r="46" spans="1:12" ht="17.25" customHeight="1" thickBot="1">
      <c r="A46" s="2622" t="s">
        <v>255</v>
      </c>
      <c r="B46" s="2623"/>
      <c r="C46" s="2623"/>
      <c r="D46" s="2623"/>
      <c r="E46" s="2623"/>
      <c r="F46" s="2624"/>
      <c r="G46" s="56"/>
      <c r="H46" s="56"/>
      <c r="I46" s="56"/>
      <c r="J46" s="56"/>
      <c r="K46" s="56"/>
      <c r="L46" s="56"/>
    </row>
    <row r="47" spans="1:12" ht="16.5" thickBot="1">
      <c r="A47" s="2602" t="s">
        <v>256</v>
      </c>
      <c r="B47" s="2603"/>
      <c r="C47" s="2604"/>
      <c r="D47" s="2625" t="s">
        <v>257</v>
      </c>
      <c r="E47" s="2626"/>
      <c r="F47" s="2627"/>
      <c r="G47" s="56"/>
      <c r="H47" s="56"/>
      <c r="I47" s="56"/>
      <c r="J47" s="56"/>
      <c r="K47" s="56"/>
      <c r="L47" s="56"/>
    </row>
    <row r="48" spans="1:12" ht="41.25" customHeight="1" thickBot="1">
      <c r="A48" s="2602" t="s">
        <v>258</v>
      </c>
      <c r="B48" s="2603"/>
      <c r="C48" s="2604"/>
      <c r="D48" s="2605"/>
      <c r="E48" s="2606"/>
      <c r="F48" s="2607"/>
      <c r="G48" s="56"/>
      <c r="H48" s="56"/>
      <c r="I48" s="56"/>
      <c r="J48" s="56"/>
      <c r="K48" s="56"/>
      <c r="L48" s="56"/>
    </row>
    <row r="49" spans="1:12" ht="19.5" thickBot="1">
      <c r="A49" s="97" t="s">
        <v>259</v>
      </c>
      <c r="B49" s="91"/>
      <c r="C49" s="2608" t="s">
        <v>260</v>
      </c>
      <c r="D49" s="2608"/>
      <c r="E49" s="2608"/>
      <c r="F49" s="2609"/>
      <c r="G49" s="56"/>
      <c r="H49" s="56"/>
      <c r="I49" s="56"/>
      <c r="J49" s="56"/>
      <c r="K49" s="56"/>
      <c r="L49" s="56"/>
    </row>
    <row r="50" spans="1:12" ht="38.25" thickBot="1">
      <c r="A50" s="98" t="s">
        <v>261</v>
      </c>
      <c r="B50" s="2610"/>
      <c r="C50" s="2611"/>
      <c r="D50" s="2611"/>
      <c r="E50" s="2611"/>
      <c r="F50" s="2612"/>
      <c r="G50" s="56"/>
      <c r="H50" s="56"/>
      <c r="I50" s="56"/>
      <c r="J50" s="56"/>
      <c r="K50" s="56"/>
      <c r="L50" s="56"/>
    </row>
    <row r="51" spans="1:12" ht="45">
      <c r="A51" s="98"/>
      <c r="B51" s="99" t="s">
        <v>262</v>
      </c>
      <c r="C51" s="99" t="s">
        <v>263</v>
      </c>
      <c r="D51" s="99" t="s">
        <v>264</v>
      </c>
      <c r="E51" s="99" t="s">
        <v>265</v>
      </c>
      <c r="F51" s="100" t="s">
        <v>266</v>
      </c>
      <c r="G51" s="56"/>
      <c r="H51" s="56"/>
      <c r="I51" s="56"/>
      <c r="J51" s="56"/>
      <c r="K51" s="56"/>
      <c r="L51" s="56"/>
    </row>
    <row r="52" spans="1:12" ht="6.75" customHeight="1" hidden="1" thickBot="1">
      <c r="A52" s="101" t="s">
        <v>383</v>
      </c>
      <c r="B52" s="102"/>
      <c r="C52" s="103"/>
      <c r="D52" s="103"/>
      <c r="E52" s="103"/>
      <c r="F52" s="104"/>
      <c r="G52" s="56"/>
      <c r="H52" s="56"/>
      <c r="I52" s="56"/>
      <c r="J52" s="56"/>
      <c r="K52" s="56"/>
      <c r="L52" s="56"/>
    </row>
    <row r="53" spans="1:12" ht="36" customHeight="1">
      <c r="A53" s="105" t="s">
        <v>267</v>
      </c>
      <c r="B53" s="106"/>
      <c r="C53" s="106"/>
      <c r="D53" s="107"/>
      <c r="E53" s="108"/>
      <c r="F53" s="109"/>
      <c r="G53" s="56"/>
      <c r="H53" s="56"/>
      <c r="I53" s="56"/>
      <c r="J53" s="56"/>
      <c r="K53" s="56"/>
      <c r="L53" s="56"/>
    </row>
    <row r="54" spans="1:12" ht="15.75">
      <c r="A54" s="110" t="s">
        <v>183</v>
      </c>
      <c r="B54" s="2613" t="s">
        <v>268</v>
      </c>
      <c r="C54" s="2613"/>
      <c r="D54" s="2613"/>
      <c r="E54" s="2613"/>
      <c r="F54" s="2614"/>
      <c r="G54" s="56"/>
      <c r="H54" s="56"/>
      <c r="I54" s="56"/>
      <c r="J54" s="56"/>
      <c r="K54" s="56"/>
      <c r="L54" s="56"/>
    </row>
    <row r="55" spans="1:12" s="116" customFormat="1" ht="31.5" customHeight="1" thickBot="1">
      <c r="A55" s="111" t="s">
        <v>269</v>
      </c>
      <c r="B55" s="112"/>
      <c r="C55" s="113"/>
      <c r="D55" s="113"/>
      <c r="E55" s="113"/>
      <c r="F55" s="114"/>
      <c r="G55" s="115"/>
      <c r="H55" s="115"/>
      <c r="I55" s="115"/>
      <c r="J55" s="115"/>
      <c r="K55" s="115"/>
      <c r="L55" s="115"/>
    </row>
    <row r="56" spans="1:3" s="118" customFormat="1" ht="16.5" thickTop="1">
      <c r="A56" s="117"/>
      <c r="B56" s="117"/>
      <c r="C56" s="117"/>
    </row>
    <row r="57" spans="1:3" s="118" customFormat="1" ht="15.75">
      <c r="A57" s="117" t="s">
        <v>270</v>
      </c>
      <c r="B57" s="117"/>
      <c r="C57" s="117"/>
    </row>
    <row r="58" spans="1:3" s="118" customFormat="1" ht="15.75">
      <c r="A58" s="117" t="s">
        <v>271</v>
      </c>
      <c r="B58" s="117"/>
      <c r="C58" s="117"/>
    </row>
    <row r="59" spans="1:3" s="118" customFormat="1" ht="15.75">
      <c r="A59" s="117" t="s">
        <v>272</v>
      </c>
      <c r="B59" s="117"/>
      <c r="C59" s="117"/>
    </row>
    <row r="60" s="118" customFormat="1" ht="15.75"/>
    <row r="61" s="118" customFormat="1" ht="15.75"/>
    <row r="62" s="118" customFormat="1" ht="15.75"/>
    <row r="63" s="118" customFormat="1" ht="15.75"/>
    <row r="64" s="118" customFormat="1" ht="15.75"/>
    <row r="65" s="118" customFormat="1" ht="15.75"/>
    <row r="66" s="118" customFormat="1" ht="15.75"/>
    <row r="67" s="118" customFormat="1" ht="15.75"/>
    <row r="68" s="118" customFormat="1" ht="15.75"/>
    <row r="69" s="118" customFormat="1" ht="15.75"/>
    <row r="70" s="118" customFormat="1" ht="15.75"/>
    <row r="71" s="118" customFormat="1" ht="15.75"/>
    <row r="72" s="118" customFormat="1" ht="15.75"/>
    <row r="73" s="118" customFormat="1" ht="15.75"/>
    <row r="74" s="118" customFormat="1" ht="15.75"/>
    <row r="75" s="118" customFormat="1" ht="15.75"/>
    <row r="76" s="118" customFormat="1" ht="15.75"/>
    <row r="77" s="118" customFormat="1" ht="15.75"/>
    <row r="78" s="118" customFormat="1" ht="15.75"/>
    <row r="79" s="118" customFormat="1" ht="15.75"/>
    <row r="80" s="118" customFormat="1" ht="15.75"/>
    <row r="81" s="118" customFormat="1" ht="15.75"/>
    <row r="82" s="118" customFormat="1" ht="15.75"/>
  </sheetData>
  <sheetProtection password="D95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F20"/>
    <mergeCell ref="B22:F22"/>
    <mergeCell ref="B23:F23"/>
    <mergeCell ref="B24:F24"/>
    <mergeCell ref="B25:F25"/>
    <mergeCell ref="A47:C47"/>
    <mergeCell ref="D47:F47"/>
    <mergeCell ref="B26:F26"/>
    <mergeCell ref="B27:F27"/>
    <mergeCell ref="B28:F28"/>
    <mergeCell ref="B29:F29"/>
    <mergeCell ref="B30:F30"/>
    <mergeCell ref="B31:F31"/>
    <mergeCell ref="A48:C48"/>
    <mergeCell ref="D48:F48"/>
    <mergeCell ref="C49:F49"/>
    <mergeCell ref="B50:F50"/>
    <mergeCell ref="B54:F54"/>
    <mergeCell ref="A32:F32"/>
    <mergeCell ref="A43:B43"/>
    <mergeCell ref="A44:B44"/>
    <mergeCell ref="A45:B45"/>
    <mergeCell ref="A46:F4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6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52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8" sqref="A48:P49"/>
    </sheetView>
  </sheetViews>
  <sheetFormatPr defaultColWidth="9.140625" defaultRowHeight="12.75"/>
  <cols>
    <col min="1" max="1" width="28.57421875" style="11" customWidth="1"/>
    <col min="2" max="4" width="9.7109375" style="11" customWidth="1"/>
    <col min="5" max="5" width="10.421875" style="11" customWidth="1"/>
    <col min="6" max="13" width="9.7109375" style="11" customWidth="1"/>
    <col min="14" max="14" width="10.421875" style="11" customWidth="1"/>
    <col min="15" max="15" width="10.28125" style="11" customWidth="1"/>
    <col min="16" max="16" width="11.28125" style="11" customWidth="1"/>
    <col min="17" max="17" width="9.140625" style="42" customWidth="1"/>
    <col min="18" max="16384" width="9.140625" style="10" customWidth="1"/>
  </cols>
  <sheetData>
    <row r="2" spans="1:17" s="12" customFormat="1" ht="15.75">
      <c r="A2" s="2879" t="s">
        <v>825</v>
      </c>
      <c r="B2" s="2879"/>
      <c r="C2" s="2879"/>
      <c r="D2" s="2879"/>
      <c r="E2" s="2879"/>
      <c r="F2" s="2879"/>
      <c r="G2" s="2879"/>
      <c r="H2" s="2879"/>
      <c r="I2" s="2879"/>
      <c r="J2" s="2879"/>
      <c r="K2" s="2879"/>
      <c r="L2" s="2879"/>
      <c r="M2" s="2879"/>
      <c r="N2" s="2879"/>
      <c r="O2" s="2879"/>
      <c r="P2" s="2879"/>
      <c r="Q2" s="41"/>
    </row>
    <row r="3" spans="1:16" ht="12.75" customHeight="1" thickBot="1">
      <c r="A3" s="390"/>
      <c r="B3" s="391"/>
      <c r="C3" s="391"/>
      <c r="D3" s="391"/>
      <c r="E3" s="502"/>
      <c r="F3" s="502"/>
      <c r="G3" s="502"/>
      <c r="H3" s="391"/>
      <c r="I3" s="391"/>
      <c r="J3" s="390"/>
      <c r="K3" s="390"/>
      <c r="L3" s="390"/>
      <c r="M3" s="390"/>
      <c r="O3" s="392"/>
      <c r="P3" s="394" t="s">
        <v>0</v>
      </c>
    </row>
    <row r="4" spans="1:17" s="13" customFormat="1" ht="11.25">
      <c r="A4" s="2878" t="s">
        <v>1</v>
      </c>
      <c r="B4" s="2878"/>
      <c r="C4" s="2878"/>
      <c r="D4" s="2878"/>
      <c r="E4" s="2878"/>
      <c r="F4" s="2878"/>
      <c r="G4" s="2878"/>
      <c r="H4" s="2878"/>
      <c r="I4" s="2878"/>
      <c r="J4" s="2878"/>
      <c r="K4" s="2878"/>
      <c r="L4" s="2878"/>
      <c r="M4" s="2878"/>
      <c r="N4" s="2878"/>
      <c r="O4" s="393"/>
      <c r="P4" s="393"/>
      <c r="Q4" s="43"/>
    </row>
    <row r="5" spans="1:16" ht="6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7" s="14" customFormat="1" ht="27" customHeight="1">
      <c r="A6" s="395" t="s">
        <v>2</v>
      </c>
      <c r="B6" s="396" t="s">
        <v>3</v>
      </c>
      <c r="C6" s="396" t="s">
        <v>4</v>
      </c>
      <c r="D6" s="396" t="s">
        <v>5</v>
      </c>
      <c r="E6" s="396" t="s">
        <v>6</v>
      </c>
      <c r="F6" s="396" t="s">
        <v>7</v>
      </c>
      <c r="G6" s="396" t="s">
        <v>8</v>
      </c>
      <c r="H6" s="396" t="s">
        <v>9</v>
      </c>
      <c r="I6" s="396" t="s">
        <v>10</v>
      </c>
      <c r="J6" s="396" t="s">
        <v>11</v>
      </c>
      <c r="K6" s="396" t="s">
        <v>12</v>
      </c>
      <c r="L6" s="396" t="s">
        <v>13</v>
      </c>
      <c r="M6" s="396" t="s">
        <v>14</v>
      </c>
      <c r="N6" s="397" t="s">
        <v>788</v>
      </c>
      <c r="O6" s="398" t="s">
        <v>86</v>
      </c>
      <c r="P6" s="399" t="s">
        <v>87</v>
      </c>
      <c r="Q6" s="44"/>
    </row>
    <row r="7" spans="1:26" s="15" customFormat="1" ht="11.25">
      <c r="A7" s="400"/>
      <c r="B7" s="400">
        <v>1</v>
      </c>
      <c r="C7" s="400">
        <v>2</v>
      </c>
      <c r="D7" s="400">
        <v>3</v>
      </c>
      <c r="E7" s="400">
        <v>4</v>
      </c>
      <c r="F7" s="400">
        <v>5</v>
      </c>
      <c r="G7" s="400">
        <v>6</v>
      </c>
      <c r="H7" s="400">
        <v>7</v>
      </c>
      <c r="I7" s="400">
        <v>8</v>
      </c>
      <c r="J7" s="400">
        <v>9</v>
      </c>
      <c r="K7" s="400">
        <v>10</v>
      </c>
      <c r="L7" s="400">
        <v>11</v>
      </c>
      <c r="M7" s="400">
        <v>12</v>
      </c>
      <c r="N7" s="401">
        <v>13</v>
      </c>
      <c r="O7" s="402">
        <v>14</v>
      </c>
      <c r="P7" s="403">
        <v>15</v>
      </c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s="242" customFormat="1" ht="15">
      <c r="A8" s="2857" t="s">
        <v>375</v>
      </c>
      <c r="B8" s="2858"/>
      <c r="C8" s="2858"/>
      <c r="D8" s="2858"/>
      <c r="E8" s="2858"/>
      <c r="F8" s="2858"/>
      <c r="G8" s="2858"/>
      <c r="H8" s="2858"/>
      <c r="I8" s="2858"/>
      <c r="J8" s="2858"/>
      <c r="K8" s="2858"/>
      <c r="L8" s="2858"/>
      <c r="M8" s="2858"/>
      <c r="N8" s="2858"/>
      <c r="O8" s="2858"/>
      <c r="P8" s="2859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1:26" s="242" customFormat="1" ht="15.75" thickBot="1">
      <c r="A9" s="2860" t="s">
        <v>376</v>
      </c>
      <c r="B9" s="2861"/>
      <c r="C9" s="2861"/>
      <c r="D9" s="2861"/>
      <c r="E9" s="2861"/>
      <c r="F9" s="2861"/>
      <c r="G9" s="2861"/>
      <c r="H9" s="2861"/>
      <c r="I9" s="2861"/>
      <c r="J9" s="2861"/>
      <c r="K9" s="2861"/>
      <c r="L9" s="2861"/>
      <c r="M9" s="2861"/>
      <c r="N9" s="2861"/>
      <c r="O9" s="2861"/>
      <c r="P9" s="2862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s="242" customFormat="1" ht="15" thickBot="1">
      <c r="A10" s="2863" t="s">
        <v>377</v>
      </c>
      <c r="B10" s="2864"/>
      <c r="C10" s="2864"/>
      <c r="D10" s="2864"/>
      <c r="E10" s="2864"/>
      <c r="F10" s="2864"/>
      <c r="G10" s="2864"/>
      <c r="H10" s="2864"/>
      <c r="I10" s="2864"/>
      <c r="J10" s="2864"/>
      <c r="K10" s="2864"/>
      <c r="L10" s="2864"/>
      <c r="M10" s="2864"/>
      <c r="N10" s="2864"/>
      <c r="O10" s="2864"/>
      <c r="P10" s="2865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s="15" customFormat="1" ht="13.5" thickBot="1">
      <c r="A11" s="1890" t="s">
        <v>79</v>
      </c>
      <c r="B11" s="1891"/>
      <c r="C11" s="1891"/>
      <c r="D11" s="1891"/>
      <c r="E11" s="1891"/>
      <c r="F11" s="1891"/>
      <c r="G11" s="1891"/>
      <c r="H11" s="1891"/>
      <c r="I11" s="1891"/>
      <c r="J11" s="1891"/>
      <c r="K11" s="1891"/>
      <c r="L11" s="1891"/>
      <c r="M11" s="1891"/>
      <c r="N11" s="1892">
        <f>SUM(B11:M11)</f>
        <v>0</v>
      </c>
      <c r="O11" s="1893">
        <f>SUM(B11:G11)</f>
        <v>0</v>
      </c>
      <c r="P11" s="1894">
        <f>SUM(H11:M11)</f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5" customFormat="1" ht="12.75" customHeight="1" thickBot="1">
      <c r="A12" s="2866" t="s">
        <v>687</v>
      </c>
      <c r="B12" s="2867"/>
      <c r="C12" s="2867"/>
      <c r="D12" s="2867"/>
      <c r="E12" s="2867"/>
      <c r="F12" s="2867"/>
      <c r="G12" s="2867"/>
      <c r="H12" s="2867"/>
      <c r="I12" s="2867"/>
      <c r="J12" s="2867"/>
      <c r="K12" s="2867"/>
      <c r="L12" s="2867"/>
      <c r="M12" s="2867"/>
      <c r="N12" s="2867"/>
      <c r="O12" s="2867"/>
      <c r="P12" s="2868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5" customFormat="1" ht="13.5" thickBot="1">
      <c r="A13" s="1899" t="s">
        <v>79</v>
      </c>
      <c r="B13" s="1900"/>
      <c r="C13" s="1900"/>
      <c r="D13" s="1900"/>
      <c r="E13" s="1900"/>
      <c r="F13" s="1900"/>
      <c r="G13" s="1900"/>
      <c r="H13" s="1900"/>
      <c r="I13" s="1900"/>
      <c r="J13" s="1900"/>
      <c r="K13" s="1900"/>
      <c r="L13" s="1900"/>
      <c r="M13" s="1900"/>
      <c r="N13" s="1901">
        <f>SUM(B13:M13)</f>
        <v>0</v>
      </c>
      <c r="O13" s="1902">
        <f>SUM(B13:G13)</f>
        <v>0</v>
      </c>
      <c r="P13" s="1903">
        <f>SUM(H13:M13)</f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5" customFormat="1" ht="12.75">
      <c r="A14" s="1885" t="s">
        <v>697</v>
      </c>
      <c r="B14" s="1886"/>
      <c r="C14" s="1886"/>
      <c r="D14" s="1886"/>
      <c r="E14" s="1886"/>
      <c r="F14" s="1886"/>
      <c r="G14" s="1886"/>
      <c r="H14" s="1886"/>
      <c r="I14" s="1886"/>
      <c r="J14" s="1886"/>
      <c r="K14" s="1886"/>
      <c r="L14" s="1886"/>
      <c r="M14" s="1886"/>
      <c r="N14" s="1887"/>
      <c r="O14" s="1888"/>
      <c r="P14" s="1889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5" customFormat="1" ht="12.75">
      <c r="A15" s="1885" t="s">
        <v>698</v>
      </c>
      <c r="B15" s="1886"/>
      <c r="C15" s="1886"/>
      <c r="D15" s="1886"/>
      <c r="E15" s="1886"/>
      <c r="F15" s="1886"/>
      <c r="G15" s="1886"/>
      <c r="H15" s="1886"/>
      <c r="I15" s="1886"/>
      <c r="J15" s="1886"/>
      <c r="K15" s="1886"/>
      <c r="L15" s="1886"/>
      <c r="M15" s="1886"/>
      <c r="N15" s="1887">
        <f>SUM(B15:M15)</f>
        <v>0</v>
      </c>
      <c r="O15" s="1888">
        <f>SUM(B15:G15)</f>
        <v>0</v>
      </c>
      <c r="P15" s="1889">
        <f>SUM(H15:M15)</f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s="15" customFormat="1" ht="12.75">
      <c r="A16" s="1876" t="s">
        <v>699</v>
      </c>
      <c r="B16" s="1875"/>
      <c r="C16" s="1875"/>
      <c r="D16" s="1875"/>
      <c r="E16" s="1875"/>
      <c r="F16" s="1875"/>
      <c r="G16" s="1875"/>
      <c r="H16" s="1875"/>
      <c r="I16" s="1875"/>
      <c r="J16" s="1875"/>
      <c r="K16" s="1875"/>
      <c r="L16" s="1875"/>
      <c r="M16" s="1875"/>
      <c r="N16" s="1881"/>
      <c r="O16" s="1883"/>
      <c r="P16" s="1877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s="15" customFormat="1" ht="13.5" thickBot="1">
      <c r="A17" s="1878" t="s">
        <v>700</v>
      </c>
      <c r="B17" s="1879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82"/>
      <c r="O17" s="1884"/>
      <c r="P17" s="1880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s="15" customFormat="1" ht="12.75" customHeight="1" thickBot="1">
      <c r="A18" s="2869" t="s">
        <v>378</v>
      </c>
      <c r="B18" s="2870"/>
      <c r="C18" s="2870"/>
      <c r="D18" s="2870"/>
      <c r="E18" s="2870"/>
      <c r="F18" s="2870"/>
      <c r="G18" s="2870"/>
      <c r="H18" s="2870"/>
      <c r="I18" s="2870"/>
      <c r="J18" s="2870"/>
      <c r="K18" s="2870"/>
      <c r="L18" s="2870"/>
      <c r="M18" s="2870"/>
      <c r="N18" s="2870"/>
      <c r="O18" s="2870"/>
      <c r="P18" s="2871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15" customFormat="1" ht="13.5" thickBot="1">
      <c r="A19" s="1899" t="s">
        <v>79</v>
      </c>
      <c r="B19" s="1900"/>
      <c r="C19" s="1900"/>
      <c r="D19" s="1900"/>
      <c r="E19" s="1900"/>
      <c r="F19" s="1900"/>
      <c r="G19" s="1900"/>
      <c r="H19" s="1900"/>
      <c r="I19" s="1900"/>
      <c r="J19" s="1900"/>
      <c r="K19" s="1900"/>
      <c r="L19" s="1900"/>
      <c r="M19" s="1900"/>
      <c r="N19" s="1901">
        <f>SUM(B19:M19)</f>
        <v>0</v>
      </c>
      <c r="O19" s="1902">
        <f>SUM(B19:G19)</f>
        <v>0</v>
      </c>
      <c r="P19" s="1903">
        <f>SUM(H19:M19)</f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15" customFormat="1" ht="12.75">
      <c r="A20" s="1885" t="s">
        <v>697</v>
      </c>
      <c r="B20" s="1886"/>
      <c r="C20" s="1886"/>
      <c r="D20" s="1886"/>
      <c r="E20" s="1886"/>
      <c r="F20" s="1886"/>
      <c r="G20" s="1886"/>
      <c r="H20" s="1886"/>
      <c r="I20" s="1886"/>
      <c r="J20" s="1886"/>
      <c r="K20" s="1886"/>
      <c r="L20" s="1886"/>
      <c r="M20" s="1886"/>
      <c r="N20" s="1887"/>
      <c r="O20" s="1888"/>
      <c r="P20" s="1889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15" customFormat="1" ht="12.75">
      <c r="A21" s="1885" t="s">
        <v>698</v>
      </c>
      <c r="B21" s="1886"/>
      <c r="C21" s="1886"/>
      <c r="D21" s="1886"/>
      <c r="E21" s="1886"/>
      <c r="F21" s="1886"/>
      <c r="G21" s="1886"/>
      <c r="H21" s="1886"/>
      <c r="I21" s="1886"/>
      <c r="J21" s="1886"/>
      <c r="K21" s="1886"/>
      <c r="L21" s="1886"/>
      <c r="M21" s="1886"/>
      <c r="N21" s="1887">
        <f>SUM(B21:M21)</f>
        <v>0</v>
      </c>
      <c r="O21" s="1888">
        <f>SUM(B21:G21)</f>
        <v>0</v>
      </c>
      <c r="P21" s="1889">
        <f>SUM(H21:M21)</f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15" customFormat="1" ht="12.75">
      <c r="A22" s="1876" t="s">
        <v>699</v>
      </c>
      <c r="B22" s="1875"/>
      <c r="C22" s="1875"/>
      <c r="D22" s="1875"/>
      <c r="E22" s="1875"/>
      <c r="F22" s="1875"/>
      <c r="G22" s="1875"/>
      <c r="H22" s="1875"/>
      <c r="I22" s="1875"/>
      <c r="J22" s="1875"/>
      <c r="K22" s="1875"/>
      <c r="L22" s="1875"/>
      <c r="M22" s="1875"/>
      <c r="N22" s="1881"/>
      <c r="O22" s="1883"/>
      <c r="P22" s="1877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15" customFormat="1" ht="13.5" thickBot="1">
      <c r="A23" s="1878" t="s">
        <v>700</v>
      </c>
      <c r="B23" s="1879"/>
      <c r="C23" s="1879"/>
      <c r="D23" s="1879"/>
      <c r="E23" s="1879"/>
      <c r="F23" s="1879"/>
      <c r="G23" s="1879"/>
      <c r="H23" s="1879"/>
      <c r="I23" s="1879"/>
      <c r="J23" s="1879"/>
      <c r="K23" s="1879"/>
      <c r="L23" s="1879"/>
      <c r="M23" s="1879"/>
      <c r="N23" s="1882"/>
      <c r="O23" s="1884"/>
      <c r="P23" s="1880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15" customFormat="1" ht="13.5" thickBot="1">
      <c r="A24" s="503" t="s">
        <v>382</v>
      </c>
      <c r="B24" s="504">
        <f>B11+B13+B19</f>
        <v>0</v>
      </c>
      <c r="C24" s="504">
        <f aca="true" t="shared" si="0" ref="C24:P24">C11+C13+C19</f>
        <v>0</v>
      </c>
      <c r="D24" s="504">
        <f t="shared" si="0"/>
        <v>0</v>
      </c>
      <c r="E24" s="504">
        <f t="shared" si="0"/>
        <v>0</v>
      </c>
      <c r="F24" s="504">
        <f t="shared" si="0"/>
        <v>0</v>
      </c>
      <c r="G24" s="504">
        <f t="shared" si="0"/>
        <v>0</v>
      </c>
      <c r="H24" s="504">
        <f t="shared" si="0"/>
        <v>0</v>
      </c>
      <c r="I24" s="504">
        <f t="shared" si="0"/>
        <v>0</v>
      </c>
      <c r="J24" s="504">
        <f t="shared" si="0"/>
        <v>0</v>
      </c>
      <c r="K24" s="504">
        <f t="shared" si="0"/>
        <v>0</v>
      </c>
      <c r="L24" s="504">
        <f t="shared" si="0"/>
        <v>0</v>
      </c>
      <c r="M24" s="504">
        <f t="shared" si="0"/>
        <v>0</v>
      </c>
      <c r="N24" s="505">
        <f t="shared" si="0"/>
        <v>0</v>
      </c>
      <c r="O24" s="506">
        <f t="shared" si="0"/>
        <v>0</v>
      </c>
      <c r="P24" s="507">
        <f t="shared" si="0"/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16" customFormat="1" ht="18" customHeight="1" thickBot="1">
      <c r="A25" s="2872" t="s">
        <v>379</v>
      </c>
      <c r="B25" s="2873"/>
      <c r="C25" s="2873"/>
      <c r="D25" s="2873"/>
      <c r="E25" s="2873"/>
      <c r="F25" s="2873"/>
      <c r="G25" s="2873"/>
      <c r="H25" s="2873"/>
      <c r="I25" s="2873"/>
      <c r="J25" s="2873"/>
      <c r="K25" s="2873"/>
      <c r="L25" s="2873"/>
      <c r="M25" s="2873"/>
      <c r="N25" s="2873"/>
      <c r="O25" s="2873"/>
      <c r="P25" s="2874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16" customFormat="1" ht="18" customHeight="1" thickBot="1">
      <c r="A26" s="2875" t="s">
        <v>377</v>
      </c>
      <c r="B26" s="2876"/>
      <c r="C26" s="2876"/>
      <c r="D26" s="2876"/>
      <c r="E26" s="2876"/>
      <c r="F26" s="2876"/>
      <c r="G26" s="2876"/>
      <c r="H26" s="2876"/>
      <c r="I26" s="2876"/>
      <c r="J26" s="2876"/>
      <c r="K26" s="2876"/>
      <c r="L26" s="2876"/>
      <c r="M26" s="2876"/>
      <c r="N26" s="2876"/>
      <c r="O26" s="2876"/>
      <c r="P26" s="2877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16" ht="13.5" thickBot="1">
      <c r="A27" s="1895" t="s">
        <v>79</v>
      </c>
      <c r="B27" s="1896"/>
      <c r="C27" s="1896"/>
      <c r="D27" s="1896"/>
      <c r="E27" s="1896"/>
      <c r="F27" s="1896"/>
      <c r="G27" s="1896"/>
      <c r="H27" s="1896"/>
      <c r="I27" s="1896"/>
      <c r="J27" s="1896"/>
      <c r="K27" s="1896"/>
      <c r="L27" s="1896"/>
      <c r="M27" s="1896"/>
      <c r="N27" s="1897">
        <f>SUM(B27:M27)</f>
        <v>0</v>
      </c>
      <c r="O27" s="1904">
        <f>SUM(B27:G27)</f>
        <v>0</v>
      </c>
      <c r="P27" s="1898">
        <f>SUM(H27:M27)</f>
        <v>0</v>
      </c>
    </row>
    <row r="28" spans="1:16" ht="15" thickBot="1">
      <c r="A28" s="2863" t="s">
        <v>687</v>
      </c>
      <c r="B28" s="2864"/>
      <c r="C28" s="2864"/>
      <c r="D28" s="2864"/>
      <c r="E28" s="2864"/>
      <c r="F28" s="2864"/>
      <c r="G28" s="2864"/>
      <c r="H28" s="2864"/>
      <c r="I28" s="2864"/>
      <c r="J28" s="2864"/>
      <c r="K28" s="2864"/>
      <c r="L28" s="2864"/>
      <c r="M28" s="2864"/>
      <c r="N28" s="2864"/>
      <c r="O28" s="2864"/>
      <c r="P28" s="2865"/>
    </row>
    <row r="29" spans="1:16" ht="12.75">
      <c r="A29" s="1890" t="s">
        <v>79</v>
      </c>
      <c r="B29" s="1891"/>
      <c r="C29" s="1891"/>
      <c r="D29" s="1891"/>
      <c r="E29" s="1891"/>
      <c r="F29" s="1891"/>
      <c r="G29" s="1891"/>
      <c r="H29" s="1891"/>
      <c r="I29" s="1891"/>
      <c r="J29" s="1891"/>
      <c r="K29" s="1891"/>
      <c r="L29" s="1891"/>
      <c r="M29" s="1891"/>
      <c r="N29" s="1892">
        <f>SUM(B29:M29)</f>
        <v>0</v>
      </c>
      <c r="O29" s="1893">
        <f>SUM(B29:G29)</f>
        <v>0</v>
      </c>
      <c r="P29" s="1894">
        <f>SUM(H29:M29)</f>
        <v>0</v>
      </c>
    </row>
    <row r="30" spans="1:16" ht="12.75">
      <c r="A30" s="1885" t="s">
        <v>697</v>
      </c>
      <c r="B30" s="1886"/>
      <c r="C30" s="1886"/>
      <c r="D30" s="1886"/>
      <c r="E30" s="1886"/>
      <c r="F30" s="1886"/>
      <c r="G30" s="1886"/>
      <c r="H30" s="1886"/>
      <c r="I30" s="1886"/>
      <c r="J30" s="1886"/>
      <c r="K30" s="1886"/>
      <c r="L30" s="1886"/>
      <c r="M30" s="1886"/>
      <c r="N30" s="1887"/>
      <c r="O30" s="1888"/>
      <c r="P30" s="1889"/>
    </row>
    <row r="31" spans="1:16" ht="12.75">
      <c r="A31" s="1885" t="s">
        <v>698</v>
      </c>
      <c r="B31" s="1886"/>
      <c r="C31" s="1886"/>
      <c r="D31" s="1886"/>
      <c r="E31" s="1886"/>
      <c r="F31" s="1886"/>
      <c r="G31" s="1886"/>
      <c r="H31" s="1886"/>
      <c r="I31" s="1886"/>
      <c r="J31" s="1886"/>
      <c r="K31" s="1886"/>
      <c r="L31" s="1886"/>
      <c r="M31" s="1886"/>
      <c r="N31" s="1887">
        <f>SUM(B31:M31)</f>
        <v>0</v>
      </c>
      <c r="O31" s="1888">
        <f>SUM(B31:G31)</f>
        <v>0</v>
      </c>
      <c r="P31" s="1889">
        <f>SUM(H31:M31)</f>
        <v>0</v>
      </c>
    </row>
    <row r="32" spans="1:16" ht="12.75">
      <c r="A32" s="1876" t="s">
        <v>699</v>
      </c>
      <c r="B32" s="1875"/>
      <c r="C32" s="1875"/>
      <c r="D32" s="1875"/>
      <c r="E32" s="1875"/>
      <c r="F32" s="1875"/>
      <c r="G32" s="1875"/>
      <c r="H32" s="1875"/>
      <c r="I32" s="1875"/>
      <c r="J32" s="1875"/>
      <c r="K32" s="1875"/>
      <c r="L32" s="1875"/>
      <c r="M32" s="1875"/>
      <c r="N32" s="1881"/>
      <c r="O32" s="1883"/>
      <c r="P32" s="1877"/>
    </row>
    <row r="33" spans="1:16" ht="13.5" thickBot="1">
      <c r="A33" s="1878" t="s">
        <v>700</v>
      </c>
      <c r="B33" s="1879"/>
      <c r="C33" s="1879"/>
      <c r="D33" s="1879"/>
      <c r="E33" s="1879"/>
      <c r="F33" s="1879"/>
      <c r="G33" s="1879"/>
      <c r="H33" s="1879"/>
      <c r="I33" s="1879"/>
      <c r="J33" s="1879"/>
      <c r="K33" s="1879"/>
      <c r="L33" s="1879"/>
      <c r="M33" s="1879"/>
      <c r="N33" s="1882"/>
      <c r="O33" s="1884"/>
      <c r="P33" s="1880"/>
    </row>
    <row r="34" spans="1:16" ht="15" thickBot="1">
      <c r="A34" s="2863" t="s">
        <v>378</v>
      </c>
      <c r="B34" s="2864"/>
      <c r="C34" s="2864"/>
      <c r="D34" s="2864"/>
      <c r="E34" s="2864"/>
      <c r="F34" s="2864"/>
      <c r="G34" s="2864"/>
      <c r="H34" s="2864"/>
      <c r="I34" s="2864"/>
      <c r="J34" s="2864"/>
      <c r="K34" s="2864"/>
      <c r="L34" s="2864"/>
      <c r="M34" s="2864"/>
      <c r="N34" s="2864"/>
      <c r="O34" s="2864"/>
      <c r="P34" s="2865"/>
    </row>
    <row r="35" spans="1:16" ht="12.75">
      <c r="A35" s="1890" t="s">
        <v>79</v>
      </c>
      <c r="B35" s="1891"/>
      <c r="C35" s="1891"/>
      <c r="D35" s="1891"/>
      <c r="E35" s="1891"/>
      <c r="F35" s="1891"/>
      <c r="G35" s="1891"/>
      <c r="H35" s="1891"/>
      <c r="I35" s="1891"/>
      <c r="J35" s="1891"/>
      <c r="K35" s="1891"/>
      <c r="L35" s="1891"/>
      <c r="M35" s="1891"/>
      <c r="N35" s="1892">
        <f>SUM(B35:M35)</f>
        <v>0</v>
      </c>
      <c r="O35" s="1893">
        <f>SUM(B35:G35)</f>
        <v>0</v>
      </c>
      <c r="P35" s="1894">
        <f>SUM(H35:M35)</f>
        <v>0</v>
      </c>
    </row>
    <row r="36" spans="1:16" ht="12.75">
      <c r="A36" s="1885" t="s">
        <v>697</v>
      </c>
      <c r="B36" s="1886"/>
      <c r="C36" s="1886"/>
      <c r="D36" s="1886"/>
      <c r="E36" s="1886"/>
      <c r="F36" s="1886"/>
      <c r="G36" s="1886"/>
      <c r="H36" s="1886"/>
      <c r="I36" s="1886"/>
      <c r="J36" s="1886"/>
      <c r="K36" s="1886"/>
      <c r="L36" s="1886"/>
      <c r="M36" s="1886"/>
      <c r="N36" s="1887"/>
      <c r="O36" s="1888"/>
      <c r="P36" s="1889"/>
    </row>
    <row r="37" spans="1:16" ht="12.75">
      <c r="A37" s="1885" t="s">
        <v>698</v>
      </c>
      <c r="B37" s="1886"/>
      <c r="C37" s="1886"/>
      <c r="D37" s="1886"/>
      <c r="E37" s="1886"/>
      <c r="F37" s="1886"/>
      <c r="G37" s="1886"/>
      <c r="H37" s="1886"/>
      <c r="I37" s="1886"/>
      <c r="J37" s="1886"/>
      <c r="K37" s="1886"/>
      <c r="L37" s="1886"/>
      <c r="M37" s="1886"/>
      <c r="N37" s="1887">
        <f>SUM(B37:M37)</f>
        <v>0</v>
      </c>
      <c r="O37" s="1888">
        <f>SUM(B37:G37)</f>
        <v>0</v>
      </c>
      <c r="P37" s="1889">
        <f>SUM(H37:M37)</f>
        <v>0</v>
      </c>
    </row>
    <row r="38" spans="1:16" ht="12.75">
      <c r="A38" s="1876" t="s">
        <v>699</v>
      </c>
      <c r="B38" s="1875"/>
      <c r="C38" s="1875"/>
      <c r="D38" s="1875"/>
      <c r="E38" s="1875"/>
      <c r="F38" s="1875"/>
      <c r="G38" s="1875"/>
      <c r="H38" s="1875"/>
      <c r="I38" s="1875"/>
      <c r="J38" s="1875"/>
      <c r="K38" s="1875"/>
      <c r="L38" s="1875"/>
      <c r="M38" s="1875"/>
      <c r="N38" s="1881"/>
      <c r="O38" s="1883"/>
      <c r="P38" s="1877"/>
    </row>
    <row r="39" spans="1:16" ht="13.5" thickBot="1">
      <c r="A39" s="1878" t="s">
        <v>700</v>
      </c>
      <c r="B39" s="1879"/>
      <c r="C39" s="1879"/>
      <c r="D39" s="1879"/>
      <c r="E39" s="1879"/>
      <c r="F39" s="1879"/>
      <c r="G39" s="1879"/>
      <c r="H39" s="1879"/>
      <c r="I39" s="1879"/>
      <c r="J39" s="1879"/>
      <c r="K39" s="1879"/>
      <c r="L39" s="1879"/>
      <c r="M39" s="1879"/>
      <c r="N39" s="1882"/>
      <c r="O39" s="1884"/>
      <c r="P39" s="1880"/>
    </row>
    <row r="40" spans="1:17" s="21" customFormat="1" ht="13.5" thickBot="1">
      <c r="A40" s="503" t="s">
        <v>380</v>
      </c>
      <c r="B40" s="508">
        <f aca="true" t="shared" si="1" ref="B40:P40">B27+B29+B35</f>
        <v>0</v>
      </c>
      <c r="C40" s="508">
        <f t="shared" si="1"/>
        <v>0</v>
      </c>
      <c r="D40" s="508">
        <f t="shared" si="1"/>
        <v>0</v>
      </c>
      <c r="E40" s="508">
        <f t="shared" si="1"/>
        <v>0</v>
      </c>
      <c r="F40" s="508">
        <f t="shared" si="1"/>
        <v>0</v>
      </c>
      <c r="G40" s="508">
        <f t="shared" si="1"/>
        <v>0</v>
      </c>
      <c r="H40" s="508">
        <f t="shared" si="1"/>
        <v>0</v>
      </c>
      <c r="I40" s="508">
        <f t="shared" si="1"/>
        <v>0</v>
      </c>
      <c r="J40" s="508">
        <f t="shared" si="1"/>
        <v>0</v>
      </c>
      <c r="K40" s="508">
        <f t="shared" si="1"/>
        <v>0</v>
      </c>
      <c r="L40" s="508">
        <f t="shared" si="1"/>
        <v>0</v>
      </c>
      <c r="M40" s="508">
        <f t="shared" si="1"/>
        <v>0</v>
      </c>
      <c r="N40" s="509">
        <f t="shared" si="1"/>
        <v>0</v>
      </c>
      <c r="O40" s="510">
        <f t="shared" si="1"/>
        <v>0</v>
      </c>
      <c r="P40" s="511">
        <f t="shared" si="1"/>
        <v>0</v>
      </c>
      <c r="Q40" s="46"/>
    </row>
    <row r="41" spans="1:17" s="21" customFormat="1" ht="36">
      <c r="A41" s="512" t="s">
        <v>381</v>
      </c>
      <c r="B41" s="513">
        <f aca="true" t="shared" si="2" ref="B41:P41">B24+B40</f>
        <v>0</v>
      </c>
      <c r="C41" s="513">
        <f t="shared" si="2"/>
        <v>0</v>
      </c>
      <c r="D41" s="513">
        <f t="shared" si="2"/>
        <v>0</v>
      </c>
      <c r="E41" s="513">
        <f t="shared" si="2"/>
        <v>0</v>
      </c>
      <c r="F41" s="513">
        <f t="shared" si="2"/>
        <v>0</v>
      </c>
      <c r="G41" s="513">
        <f t="shared" si="2"/>
        <v>0</v>
      </c>
      <c r="H41" s="513">
        <f t="shared" si="2"/>
        <v>0</v>
      </c>
      <c r="I41" s="513">
        <f t="shared" si="2"/>
        <v>0</v>
      </c>
      <c r="J41" s="513">
        <f t="shared" si="2"/>
        <v>0</v>
      </c>
      <c r="K41" s="513">
        <f t="shared" si="2"/>
        <v>0</v>
      </c>
      <c r="L41" s="513">
        <f t="shared" si="2"/>
        <v>0</v>
      </c>
      <c r="M41" s="513">
        <f t="shared" si="2"/>
        <v>0</v>
      </c>
      <c r="N41" s="513">
        <f t="shared" si="2"/>
        <v>0</v>
      </c>
      <c r="O41" s="514">
        <f t="shared" si="2"/>
        <v>0</v>
      </c>
      <c r="P41" s="514">
        <f t="shared" si="2"/>
        <v>0</v>
      </c>
      <c r="Q41" s="46"/>
    </row>
    <row r="42" spans="1:17" s="21" customFormat="1" ht="12.75">
      <c r="A42" s="512"/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4"/>
      <c r="P42" s="514"/>
      <c r="Q42" s="46"/>
    </row>
    <row r="43" spans="1:24" s="23" customFormat="1" ht="24" customHeight="1" thickBot="1">
      <c r="A43" s="2856" t="s">
        <v>122</v>
      </c>
      <c r="B43" s="2856"/>
      <c r="C43" s="492"/>
      <c r="D43" s="492"/>
      <c r="E43" s="492"/>
      <c r="F43" s="492"/>
      <c r="G43" s="492"/>
      <c r="H43" s="493"/>
      <c r="I43" s="493"/>
      <c r="J43" s="493"/>
      <c r="K43" s="493"/>
      <c r="L43" s="494" t="e">
        <f>#REF!/#REF!</f>
        <v>#REF!</v>
      </c>
      <c r="M43" s="493"/>
      <c r="N43" s="493"/>
      <c r="O43" s="493"/>
      <c r="P43" s="493"/>
      <c r="Q43" s="48"/>
      <c r="R43" s="22"/>
      <c r="S43" s="22"/>
      <c r="T43" s="22"/>
      <c r="U43" s="22"/>
      <c r="V43" s="22"/>
      <c r="W43" s="22"/>
      <c r="X43" s="22"/>
    </row>
    <row r="44" spans="1:26" s="26" customFormat="1" ht="11.25">
      <c r="A44" s="495"/>
      <c r="B44" s="496"/>
      <c r="C44" s="497" t="s">
        <v>123</v>
      </c>
      <c r="D44" s="2880" t="s">
        <v>124</v>
      </c>
      <c r="E44" s="2880"/>
      <c r="F44" s="2880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"/>
      <c r="R44" s="24"/>
      <c r="S44" s="24"/>
      <c r="T44" s="24"/>
      <c r="U44" s="24"/>
      <c r="V44" s="24"/>
      <c r="W44" s="24"/>
      <c r="X44" s="24"/>
      <c r="Y44" s="25"/>
      <c r="Z44" s="25"/>
    </row>
    <row r="45" spans="1:24" s="23" customFormat="1" ht="13.5" thickBot="1">
      <c r="A45" s="2856" t="s">
        <v>125</v>
      </c>
      <c r="B45" s="2856"/>
      <c r="C45" s="492"/>
      <c r="D45" s="492"/>
      <c r="E45" s="492"/>
      <c r="F45" s="492"/>
      <c r="G45" s="492"/>
      <c r="H45" s="493"/>
      <c r="I45" s="493"/>
      <c r="J45" s="493"/>
      <c r="K45" s="493"/>
      <c r="L45" s="493"/>
      <c r="M45" s="493"/>
      <c r="N45" s="493"/>
      <c r="O45" s="493"/>
      <c r="P45" s="493"/>
      <c r="Q45" s="48"/>
      <c r="R45" s="22"/>
      <c r="S45" s="22"/>
      <c r="T45" s="22"/>
      <c r="U45" s="22"/>
      <c r="V45" s="22"/>
      <c r="W45" s="22"/>
      <c r="X45" s="22"/>
    </row>
    <row r="46" spans="1:26" s="26" customFormat="1" ht="11.25">
      <c r="A46" s="495"/>
      <c r="B46" s="496"/>
      <c r="C46" s="498" t="s">
        <v>123</v>
      </c>
      <c r="D46" s="499" t="s">
        <v>126</v>
      </c>
      <c r="E46" s="499"/>
      <c r="F46" s="496"/>
      <c r="G46" s="500"/>
      <c r="H46" s="500"/>
      <c r="I46" s="501"/>
      <c r="J46" s="500"/>
      <c r="K46" s="500"/>
      <c r="L46" s="501"/>
      <c r="M46" s="500"/>
      <c r="N46" s="500"/>
      <c r="O46" s="501"/>
      <c r="P46" s="500"/>
      <c r="Q46" s="50"/>
      <c r="R46" s="28"/>
      <c r="S46" s="27"/>
      <c r="T46" s="27"/>
      <c r="U46" s="28"/>
      <c r="V46" s="27"/>
      <c r="W46" s="27"/>
      <c r="X46" s="28"/>
      <c r="Y46" s="25"/>
      <c r="Z46" s="25"/>
    </row>
    <row r="47" spans="1:16" ht="12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</row>
    <row r="48" spans="1:16" ht="12">
      <c r="A48" s="3501" t="s">
        <v>242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">
      <c r="A49" s="3502" t="s">
        <v>848</v>
      </c>
      <c r="B49" s="3502"/>
      <c r="C49" s="3502"/>
      <c r="D49" s="3502"/>
      <c r="E49" s="3502"/>
      <c r="F49" s="3502"/>
      <c r="G49" s="3502"/>
      <c r="H49" s="3502"/>
      <c r="I49" s="3502"/>
      <c r="J49" s="3502"/>
      <c r="K49" s="3502"/>
      <c r="L49" s="3502"/>
      <c r="M49" s="3502"/>
      <c r="N49" s="3502"/>
      <c r="O49" s="3502"/>
      <c r="P49" s="3502"/>
    </row>
    <row r="50" spans="1:16" ht="12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</row>
    <row r="51" spans="1:16" ht="12">
      <c r="A51" s="392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</row>
    <row r="52" spans="1:16" ht="12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</row>
  </sheetData>
  <sheetProtection/>
  <mergeCells count="15">
    <mergeCell ref="A4:N4"/>
    <mergeCell ref="A2:P2"/>
    <mergeCell ref="A43:B43"/>
    <mergeCell ref="D44:F44"/>
    <mergeCell ref="A49:P49"/>
    <mergeCell ref="A45:B45"/>
    <mergeCell ref="A8:P8"/>
    <mergeCell ref="A9:P9"/>
    <mergeCell ref="A10:P10"/>
    <mergeCell ref="A12:P12"/>
    <mergeCell ref="A18:P18"/>
    <mergeCell ref="A25:P25"/>
    <mergeCell ref="A28:P28"/>
    <mergeCell ref="A34:P34"/>
    <mergeCell ref="A26:P26"/>
  </mergeCells>
  <printOptions horizontalCentered="1"/>
  <pageMargins left="0.1968503937007874" right="0.1968503937007874" top="0.4330708661417323" bottom="0.3937007874015748" header="0.31496062992125984" footer="0.1968503937007874"/>
  <pageSetup fitToHeight="1" fitToWidth="1" horizontalDpi="600" verticalDpi="600" orientation="landscape" paperSize="9" scale="73" r:id="rId1"/>
  <headerFooter alignWithMargins="0">
    <oddFooter>&amp;R&amp;6&amp;Z&amp;F   &amp;A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Z83"/>
  <sheetViews>
    <sheetView view="pageBreakPreview" zoomScale="115" zoomScaleSheetLayoutView="115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67" sqref="S67"/>
    </sheetView>
  </sheetViews>
  <sheetFormatPr defaultColWidth="9.140625" defaultRowHeight="12.75"/>
  <cols>
    <col min="1" max="1" width="28.57421875" style="11" customWidth="1"/>
    <col min="2" max="4" width="9.7109375" style="11" customWidth="1"/>
    <col min="5" max="5" width="10.421875" style="11" customWidth="1"/>
    <col min="6" max="13" width="9.7109375" style="11" customWidth="1"/>
    <col min="14" max="14" width="10.421875" style="11" customWidth="1"/>
    <col min="15" max="15" width="10.28125" style="11" customWidth="1"/>
    <col min="16" max="16" width="11.28125" style="11" customWidth="1"/>
    <col min="17" max="17" width="9.140625" style="42" customWidth="1"/>
    <col min="18" max="16384" width="9.140625" style="10" customWidth="1"/>
  </cols>
  <sheetData>
    <row r="2" spans="1:17" s="12" customFormat="1" ht="15.75">
      <c r="A2" s="2879" t="s">
        <v>826</v>
      </c>
      <c r="B2" s="2879"/>
      <c r="C2" s="2879"/>
      <c r="D2" s="2879"/>
      <c r="E2" s="2879"/>
      <c r="F2" s="2879"/>
      <c r="G2" s="2879"/>
      <c r="H2" s="2879"/>
      <c r="I2" s="2879"/>
      <c r="J2" s="2879"/>
      <c r="K2" s="2879"/>
      <c r="L2" s="2879"/>
      <c r="M2" s="2879"/>
      <c r="N2" s="2879"/>
      <c r="O2" s="389"/>
      <c r="P2" s="389"/>
      <c r="Q2" s="41"/>
    </row>
    <row r="3" spans="1:16" ht="13.5" customHeight="1" thickBot="1">
      <c r="A3" s="390"/>
      <c r="B3" s="2882">
        <f>Анкета!A5</f>
        <v>0</v>
      </c>
      <c r="C3" s="2882"/>
      <c r="D3" s="2882"/>
      <c r="E3" s="2882"/>
      <c r="F3" s="2882"/>
      <c r="G3" s="2882"/>
      <c r="H3" s="2882"/>
      <c r="I3" s="2882"/>
      <c r="J3" s="390"/>
      <c r="K3" s="390"/>
      <c r="L3" s="390"/>
      <c r="M3" s="390"/>
      <c r="N3" s="392"/>
      <c r="O3" s="392"/>
      <c r="P3" s="392"/>
    </row>
    <row r="4" spans="1:17" s="13" customFormat="1" ht="12">
      <c r="A4" s="2878" t="s">
        <v>1</v>
      </c>
      <c r="B4" s="2878"/>
      <c r="C4" s="2878"/>
      <c r="D4" s="2878"/>
      <c r="E4" s="2878"/>
      <c r="F4" s="2878"/>
      <c r="G4" s="2878"/>
      <c r="H4" s="2878"/>
      <c r="I4" s="2878"/>
      <c r="J4" s="2878"/>
      <c r="K4" s="2878"/>
      <c r="L4" s="2878"/>
      <c r="M4" s="2878"/>
      <c r="N4" s="2878"/>
      <c r="O4" s="393"/>
      <c r="P4" s="394" t="s">
        <v>0</v>
      </c>
      <c r="Q4" s="43"/>
    </row>
    <row r="5" spans="1:16" ht="6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7" s="14" customFormat="1" ht="27" customHeight="1">
      <c r="A6" s="395" t="s">
        <v>2</v>
      </c>
      <c r="B6" s="396" t="s">
        <v>3</v>
      </c>
      <c r="C6" s="396" t="s">
        <v>4</v>
      </c>
      <c r="D6" s="396" t="s">
        <v>5</v>
      </c>
      <c r="E6" s="396" t="s">
        <v>6</v>
      </c>
      <c r="F6" s="396" t="s">
        <v>7</v>
      </c>
      <c r="G6" s="396" t="s">
        <v>8</v>
      </c>
      <c r="H6" s="396" t="s">
        <v>9</v>
      </c>
      <c r="I6" s="396" t="s">
        <v>10</v>
      </c>
      <c r="J6" s="396" t="s">
        <v>11</v>
      </c>
      <c r="K6" s="396" t="s">
        <v>12</v>
      </c>
      <c r="L6" s="396" t="s">
        <v>13</v>
      </c>
      <c r="M6" s="396" t="s">
        <v>14</v>
      </c>
      <c r="N6" s="397" t="s">
        <v>788</v>
      </c>
      <c r="O6" s="398" t="s">
        <v>86</v>
      </c>
      <c r="P6" s="399" t="s">
        <v>87</v>
      </c>
      <c r="Q6" s="44"/>
    </row>
    <row r="7" spans="1:17" s="15" customFormat="1" ht="12" thickBot="1">
      <c r="A7" s="400"/>
      <c r="B7" s="400">
        <v>1</v>
      </c>
      <c r="C7" s="400">
        <v>2</v>
      </c>
      <c r="D7" s="400">
        <v>3</v>
      </c>
      <c r="E7" s="400">
        <v>4</v>
      </c>
      <c r="F7" s="400">
        <v>5</v>
      </c>
      <c r="G7" s="400">
        <v>6</v>
      </c>
      <c r="H7" s="400">
        <v>7</v>
      </c>
      <c r="I7" s="400">
        <v>8</v>
      </c>
      <c r="J7" s="400">
        <v>9</v>
      </c>
      <c r="K7" s="400">
        <v>10</v>
      </c>
      <c r="L7" s="400">
        <v>11</v>
      </c>
      <c r="M7" s="400">
        <v>12</v>
      </c>
      <c r="N7" s="401">
        <v>13</v>
      </c>
      <c r="O7" s="402">
        <v>14</v>
      </c>
      <c r="P7" s="403">
        <v>15</v>
      </c>
      <c r="Q7" s="45"/>
    </row>
    <row r="8" spans="1:17" s="15" customFormat="1" ht="15">
      <c r="A8" s="404" t="s">
        <v>15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6"/>
      <c r="O8" s="407"/>
      <c r="P8" s="408"/>
      <c r="Q8" s="45"/>
    </row>
    <row r="9" spans="1:17" s="15" customFormat="1" ht="12.75">
      <c r="A9" s="409" t="s">
        <v>83</v>
      </c>
      <c r="B9" s="410">
        <f>SUM(B10:B12)</f>
        <v>0</v>
      </c>
      <c r="C9" s="410">
        <f aca="true" t="shared" si="0" ref="C9:M9">SUM(C10:C12)</f>
        <v>0</v>
      </c>
      <c r="D9" s="410">
        <f t="shared" si="0"/>
        <v>0</v>
      </c>
      <c r="E9" s="410">
        <f t="shared" si="0"/>
        <v>0</v>
      </c>
      <c r="F9" s="410">
        <f t="shared" si="0"/>
        <v>0</v>
      </c>
      <c r="G9" s="410">
        <f t="shared" si="0"/>
        <v>0</v>
      </c>
      <c r="H9" s="410">
        <f t="shared" si="0"/>
        <v>0</v>
      </c>
      <c r="I9" s="410">
        <f t="shared" si="0"/>
        <v>0</v>
      </c>
      <c r="J9" s="410">
        <f t="shared" si="0"/>
        <v>0</v>
      </c>
      <c r="K9" s="410">
        <f t="shared" si="0"/>
        <v>0</v>
      </c>
      <c r="L9" s="410">
        <f t="shared" si="0"/>
        <v>0</v>
      </c>
      <c r="M9" s="410">
        <f t="shared" si="0"/>
        <v>0</v>
      </c>
      <c r="N9" s="411">
        <f aca="true" t="shared" si="1" ref="N9:N37">SUM(B9:M9)</f>
        <v>0</v>
      </c>
      <c r="O9" s="412">
        <f>SUM(B9:G9)</f>
        <v>0</v>
      </c>
      <c r="P9" s="413">
        <f>SUM(H9:M9)</f>
        <v>0</v>
      </c>
      <c r="Q9" s="45"/>
    </row>
    <row r="10" spans="1:17" s="15" customFormat="1" ht="12.75">
      <c r="A10" s="414" t="s">
        <v>39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>
        <f t="shared" si="1"/>
        <v>0</v>
      </c>
      <c r="O10" s="417">
        <f aca="true" t="shared" si="2" ref="O10:O37">SUM(B10:G10)</f>
        <v>0</v>
      </c>
      <c r="P10" s="418">
        <f aca="true" t="shared" si="3" ref="P10:P37">SUM(H10:M10)</f>
        <v>0</v>
      </c>
      <c r="Q10" s="45"/>
    </row>
    <row r="11" spans="1:17" s="15" customFormat="1" ht="12.75">
      <c r="A11" s="419" t="s">
        <v>16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1">
        <f t="shared" si="1"/>
        <v>0</v>
      </c>
      <c r="O11" s="422">
        <f t="shared" si="2"/>
        <v>0</v>
      </c>
      <c r="P11" s="423">
        <f t="shared" si="3"/>
        <v>0</v>
      </c>
      <c r="Q11" s="45"/>
    </row>
    <row r="12" spans="1:17" s="15" customFormat="1" ht="12.75">
      <c r="A12" s="414" t="s">
        <v>75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>
        <f t="shared" si="1"/>
        <v>0</v>
      </c>
      <c r="O12" s="417">
        <f t="shared" si="2"/>
        <v>0</v>
      </c>
      <c r="P12" s="418">
        <f t="shared" si="3"/>
        <v>0</v>
      </c>
      <c r="Q12" s="45"/>
    </row>
    <row r="13" spans="1:17" s="15" customFormat="1" ht="12.75">
      <c r="A13" s="409" t="s">
        <v>160</v>
      </c>
      <c r="B13" s="410">
        <f aca="true" t="shared" si="4" ref="B13:M13">SUM(B14:B16)</f>
        <v>0</v>
      </c>
      <c r="C13" s="410">
        <f t="shared" si="4"/>
        <v>0</v>
      </c>
      <c r="D13" s="410">
        <f t="shared" si="4"/>
        <v>0</v>
      </c>
      <c r="E13" s="410">
        <f t="shared" si="4"/>
        <v>0</v>
      </c>
      <c r="F13" s="410">
        <f t="shared" si="4"/>
        <v>0</v>
      </c>
      <c r="G13" s="410">
        <f t="shared" si="4"/>
        <v>0</v>
      </c>
      <c r="H13" s="410">
        <f t="shared" si="4"/>
        <v>0</v>
      </c>
      <c r="I13" s="410">
        <f t="shared" si="4"/>
        <v>0</v>
      </c>
      <c r="J13" s="410">
        <f t="shared" si="4"/>
        <v>0</v>
      </c>
      <c r="K13" s="410">
        <f t="shared" si="4"/>
        <v>0</v>
      </c>
      <c r="L13" s="410">
        <f t="shared" si="4"/>
        <v>0</v>
      </c>
      <c r="M13" s="410">
        <f t="shared" si="4"/>
        <v>0</v>
      </c>
      <c r="N13" s="424">
        <f t="shared" si="1"/>
        <v>0</v>
      </c>
      <c r="O13" s="412">
        <f t="shared" si="2"/>
        <v>0</v>
      </c>
      <c r="P13" s="413">
        <f t="shared" si="3"/>
        <v>0</v>
      </c>
      <c r="Q13" s="45"/>
    </row>
    <row r="14" spans="1:17" s="15" customFormat="1" ht="12.75">
      <c r="A14" s="414" t="s">
        <v>39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>
        <f t="shared" si="1"/>
        <v>0</v>
      </c>
      <c r="O14" s="417">
        <f t="shared" si="2"/>
        <v>0</v>
      </c>
      <c r="P14" s="418">
        <f t="shared" si="3"/>
        <v>0</v>
      </c>
      <c r="Q14" s="45"/>
    </row>
    <row r="15" spans="1:17" s="15" customFormat="1" ht="12.75">
      <c r="A15" s="414" t="s">
        <v>16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>
        <f t="shared" si="1"/>
        <v>0</v>
      </c>
      <c r="O15" s="417">
        <f t="shared" si="2"/>
        <v>0</v>
      </c>
      <c r="P15" s="418">
        <f t="shared" si="3"/>
        <v>0</v>
      </c>
      <c r="Q15" s="45"/>
    </row>
    <row r="16" spans="1:17" s="15" customFormat="1" ht="12.75">
      <c r="A16" s="414" t="s">
        <v>75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6">
        <f t="shared" si="1"/>
        <v>0</v>
      </c>
      <c r="O16" s="417">
        <f t="shared" si="2"/>
        <v>0</v>
      </c>
      <c r="P16" s="418">
        <f t="shared" si="3"/>
        <v>0</v>
      </c>
      <c r="Q16" s="45"/>
    </row>
    <row r="17" spans="1:17" s="15" customFormat="1" ht="12.75">
      <c r="A17" s="409" t="s">
        <v>161</v>
      </c>
      <c r="B17" s="425">
        <f>SUM(B18:B21)</f>
        <v>0</v>
      </c>
      <c r="C17" s="425">
        <f aca="true" t="shared" si="5" ref="C17:M17">SUM(C18:C21)</f>
        <v>0</v>
      </c>
      <c r="D17" s="425">
        <f t="shared" si="5"/>
        <v>0</v>
      </c>
      <c r="E17" s="425">
        <f t="shared" si="5"/>
        <v>0</v>
      </c>
      <c r="F17" s="425">
        <f t="shared" si="5"/>
        <v>0</v>
      </c>
      <c r="G17" s="425">
        <f t="shared" si="5"/>
        <v>0</v>
      </c>
      <c r="H17" s="425">
        <f t="shared" si="5"/>
        <v>0</v>
      </c>
      <c r="I17" s="425">
        <f t="shared" si="5"/>
        <v>0</v>
      </c>
      <c r="J17" s="425">
        <f t="shared" si="5"/>
        <v>0</v>
      </c>
      <c r="K17" s="425">
        <f t="shared" si="5"/>
        <v>0</v>
      </c>
      <c r="L17" s="425">
        <f t="shared" si="5"/>
        <v>0</v>
      </c>
      <c r="M17" s="425">
        <f t="shared" si="5"/>
        <v>0</v>
      </c>
      <c r="N17" s="424">
        <f t="shared" si="1"/>
        <v>0</v>
      </c>
      <c r="O17" s="412">
        <f t="shared" si="2"/>
        <v>0</v>
      </c>
      <c r="P17" s="413">
        <f t="shared" si="3"/>
        <v>0</v>
      </c>
      <c r="Q17" s="45"/>
    </row>
    <row r="18" spans="1:17" s="15" customFormat="1" ht="12.75">
      <c r="A18" s="414" t="s">
        <v>17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>
        <f t="shared" si="1"/>
        <v>0</v>
      </c>
      <c r="O18" s="417">
        <f t="shared" si="2"/>
        <v>0</v>
      </c>
      <c r="P18" s="418">
        <f t="shared" si="3"/>
        <v>0</v>
      </c>
      <c r="Q18" s="45"/>
    </row>
    <row r="19" spans="1:17" s="15" customFormat="1" ht="12.75">
      <c r="A19" s="414" t="s">
        <v>39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6">
        <f t="shared" si="1"/>
        <v>0</v>
      </c>
      <c r="O19" s="417">
        <f t="shared" si="2"/>
        <v>0</v>
      </c>
      <c r="P19" s="418">
        <f t="shared" si="3"/>
        <v>0</v>
      </c>
      <c r="Q19" s="45"/>
    </row>
    <row r="20" spans="1:17" s="15" customFormat="1" ht="12.75">
      <c r="A20" s="414" t="s">
        <v>16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6">
        <f t="shared" si="1"/>
        <v>0</v>
      </c>
      <c r="O20" s="417">
        <f t="shared" si="2"/>
        <v>0</v>
      </c>
      <c r="P20" s="418">
        <f t="shared" si="3"/>
        <v>0</v>
      </c>
      <c r="Q20" s="45"/>
    </row>
    <row r="21" spans="1:17" s="15" customFormat="1" ht="12.75">
      <c r="A21" s="414" t="s">
        <v>75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>
        <f t="shared" si="1"/>
        <v>0</v>
      </c>
      <c r="O21" s="417">
        <f t="shared" si="2"/>
        <v>0</v>
      </c>
      <c r="P21" s="418">
        <f t="shared" si="3"/>
        <v>0</v>
      </c>
      <c r="Q21" s="45"/>
    </row>
    <row r="22" spans="1:17" s="15" customFormat="1" ht="12.75">
      <c r="A22" s="409" t="s">
        <v>162</v>
      </c>
      <c r="B22" s="425">
        <f>SUM(B23:B25)</f>
        <v>0</v>
      </c>
      <c r="C22" s="425">
        <f aca="true" t="shared" si="6" ref="C22:M22">SUM(C23:C25)</f>
        <v>0</v>
      </c>
      <c r="D22" s="425">
        <f t="shared" si="6"/>
        <v>0</v>
      </c>
      <c r="E22" s="425">
        <f t="shared" si="6"/>
        <v>0</v>
      </c>
      <c r="F22" s="425">
        <f t="shared" si="6"/>
        <v>0</v>
      </c>
      <c r="G22" s="425">
        <f t="shared" si="6"/>
        <v>0</v>
      </c>
      <c r="H22" s="425">
        <f t="shared" si="6"/>
        <v>0</v>
      </c>
      <c r="I22" s="425">
        <f t="shared" si="6"/>
        <v>0</v>
      </c>
      <c r="J22" s="425">
        <f t="shared" si="6"/>
        <v>0</v>
      </c>
      <c r="K22" s="425">
        <f t="shared" si="6"/>
        <v>0</v>
      </c>
      <c r="L22" s="425">
        <f t="shared" si="6"/>
        <v>0</v>
      </c>
      <c r="M22" s="425">
        <f t="shared" si="6"/>
        <v>0</v>
      </c>
      <c r="N22" s="424">
        <f t="shared" si="1"/>
        <v>0</v>
      </c>
      <c r="O22" s="412">
        <f t="shared" si="2"/>
        <v>0</v>
      </c>
      <c r="P22" s="413">
        <f t="shared" si="3"/>
        <v>0</v>
      </c>
      <c r="Q22" s="45"/>
    </row>
    <row r="23" spans="1:17" s="15" customFormat="1" ht="12.75">
      <c r="A23" s="414" t="s">
        <v>17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>
        <f t="shared" si="1"/>
        <v>0</v>
      </c>
      <c r="O23" s="417">
        <f t="shared" si="2"/>
        <v>0</v>
      </c>
      <c r="P23" s="418">
        <f t="shared" si="3"/>
        <v>0</v>
      </c>
      <c r="Q23" s="45"/>
    </row>
    <row r="24" spans="1:17" s="15" customFormat="1" ht="12.75">
      <c r="A24" s="414" t="s">
        <v>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6">
        <f t="shared" si="1"/>
        <v>0</v>
      </c>
      <c r="O24" s="417">
        <f t="shared" si="2"/>
        <v>0</v>
      </c>
      <c r="P24" s="418">
        <f t="shared" si="3"/>
        <v>0</v>
      </c>
      <c r="Q24" s="45"/>
    </row>
    <row r="25" spans="1:17" s="15" customFormat="1" ht="12.75">
      <c r="A25" s="414" t="s">
        <v>75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>
        <f t="shared" si="1"/>
        <v>0</v>
      </c>
      <c r="O25" s="417">
        <f t="shared" si="2"/>
        <v>0</v>
      </c>
      <c r="P25" s="418">
        <f t="shared" si="3"/>
        <v>0</v>
      </c>
      <c r="Q25" s="45"/>
    </row>
    <row r="26" spans="1:17" s="15" customFormat="1" ht="12.75">
      <c r="A26" s="409" t="s">
        <v>18</v>
      </c>
      <c r="B26" s="425">
        <f>B27</f>
        <v>0</v>
      </c>
      <c r="C26" s="425">
        <f aca="true" t="shared" si="7" ref="C26:M26">C27</f>
        <v>0</v>
      </c>
      <c r="D26" s="425">
        <f t="shared" si="7"/>
        <v>0</v>
      </c>
      <c r="E26" s="425">
        <f t="shared" si="7"/>
        <v>0</v>
      </c>
      <c r="F26" s="425">
        <f t="shared" si="7"/>
        <v>0</v>
      </c>
      <c r="G26" s="425">
        <f t="shared" si="7"/>
        <v>0</v>
      </c>
      <c r="H26" s="425">
        <f t="shared" si="7"/>
        <v>0</v>
      </c>
      <c r="I26" s="425">
        <f t="shared" si="7"/>
        <v>0</v>
      </c>
      <c r="J26" s="425">
        <f t="shared" si="7"/>
        <v>0</v>
      </c>
      <c r="K26" s="425">
        <f t="shared" si="7"/>
        <v>0</v>
      </c>
      <c r="L26" s="425">
        <f t="shared" si="7"/>
        <v>0</v>
      </c>
      <c r="M26" s="425">
        <f t="shared" si="7"/>
        <v>0</v>
      </c>
      <c r="N26" s="424">
        <f t="shared" si="1"/>
        <v>0</v>
      </c>
      <c r="O26" s="412">
        <f t="shared" si="2"/>
        <v>0</v>
      </c>
      <c r="P26" s="413">
        <f t="shared" si="3"/>
        <v>0</v>
      </c>
      <c r="Q26" s="45"/>
    </row>
    <row r="27" spans="1:17" s="15" customFormat="1" ht="12.75">
      <c r="A27" s="414" t="s">
        <v>16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>
        <f t="shared" si="1"/>
        <v>0</v>
      </c>
      <c r="O27" s="417">
        <f t="shared" si="2"/>
        <v>0</v>
      </c>
      <c r="P27" s="418">
        <f t="shared" si="3"/>
        <v>0</v>
      </c>
      <c r="Q27" s="45"/>
    </row>
    <row r="28" spans="1:17" s="15" customFormat="1" ht="12.75">
      <c r="A28" s="426" t="s">
        <v>79</v>
      </c>
      <c r="B28" s="425">
        <f>SUM(B29:B33)</f>
        <v>0</v>
      </c>
      <c r="C28" s="425">
        <f aca="true" t="shared" si="8" ref="C28:M28">SUM(C29:C33)</f>
        <v>0</v>
      </c>
      <c r="D28" s="425">
        <f t="shared" si="8"/>
        <v>0</v>
      </c>
      <c r="E28" s="425">
        <f t="shared" si="8"/>
        <v>0</v>
      </c>
      <c r="F28" s="425">
        <f t="shared" si="8"/>
        <v>0</v>
      </c>
      <c r="G28" s="425">
        <f t="shared" si="8"/>
        <v>0</v>
      </c>
      <c r="H28" s="425">
        <f t="shared" si="8"/>
        <v>0</v>
      </c>
      <c r="I28" s="425">
        <f t="shared" si="8"/>
        <v>0</v>
      </c>
      <c r="J28" s="425">
        <f t="shared" si="8"/>
        <v>0</v>
      </c>
      <c r="K28" s="425">
        <f t="shared" si="8"/>
        <v>0</v>
      </c>
      <c r="L28" s="425">
        <f t="shared" si="8"/>
        <v>0</v>
      </c>
      <c r="M28" s="425">
        <f t="shared" si="8"/>
        <v>0</v>
      </c>
      <c r="N28" s="424">
        <f t="shared" si="1"/>
        <v>0</v>
      </c>
      <c r="O28" s="412">
        <f t="shared" si="2"/>
        <v>0</v>
      </c>
      <c r="P28" s="413">
        <f t="shared" si="3"/>
        <v>0</v>
      </c>
      <c r="Q28" s="45"/>
    </row>
    <row r="29" spans="1:17" s="15" customFormat="1" ht="12.75">
      <c r="A29" s="414" t="s">
        <v>121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16">
        <f t="shared" si="1"/>
        <v>0</v>
      </c>
      <c r="O29" s="417">
        <f t="shared" si="2"/>
        <v>0</v>
      </c>
      <c r="P29" s="418">
        <f t="shared" si="3"/>
        <v>0</v>
      </c>
      <c r="Q29" s="45"/>
    </row>
    <row r="30" spans="1:17" s="15" customFormat="1" ht="12.75">
      <c r="A30" s="414" t="s">
        <v>39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16">
        <f>SUM(B30:M30)</f>
        <v>0</v>
      </c>
      <c r="O30" s="417">
        <f t="shared" si="2"/>
        <v>0</v>
      </c>
      <c r="P30" s="418">
        <f t="shared" si="3"/>
        <v>0</v>
      </c>
      <c r="Q30" s="45"/>
    </row>
    <row r="31" spans="1:17" s="15" customFormat="1" ht="12.75">
      <c r="A31" s="414" t="s">
        <v>16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16">
        <f t="shared" si="1"/>
        <v>0</v>
      </c>
      <c r="O31" s="417">
        <f t="shared" si="2"/>
        <v>0</v>
      </c>
      <c r="P31" s="418">
        <f t="shared" si="3"/>
        <v>0</v>
      </c>
      <c r="Q31" s="45"/>
    </row>
    <row r="32" spans="1:17" s="15" customFormat="1" ht="12.75">
      <c r="A32" s="414" t="s">
        <v>75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16">
        <f t="shared" si="1"/>
        <v>0</v>
      </c>
      <c r="O32" s="417">
        <f t="shared" si="2"/>
        <v>0</v>
      </c>
      <c r="P32" s="418">
        <f t="shared" si="3"/>
        <v>0</v>
      </c>
      <c r="Q32" s="45"/>
    </row>
    <row r="33" spans="1:17" s="15" customFormat="1" ht="12.75">
      <c r="A33" s="429" t="s">
        <v>397</v>
      </c>
      <c r="B33" s="430">
        <f>B34+B35+B36</f>
        <v>0</v>
      </c>
      <c r="C33" s="430">
        <f aca="true" t="shared" si="9" ref="C33:M33">C34+C35+C36</f>
        <v>0</v>
      </c>
      <c r="D33" s="430">
        <f t="shared" si="9"/>
        <v>0</v>
      </c>
      <c r="E33" s="430">
        <f t="shared" si="9"/>
        <v>0</v>
      </c>
      <c r="F33" s="430">
        <f t="shared" si="9"/>
        <v>0</v>
      </c>
      <c r="G33" s="430">
        <f t="shared" si="9"/>
        <v>0</v>
      </c>
      <c r="H33" s="430">
        <f t="shared" si="9"/>
        <v>0</v>
      </c>
      <c r="I33" s="430">
        <f t="shared" si="9"/>
        <v>0</v>
      </c>
      <c r="J33" s="430">
        <f t="shared" si="9"/>
        <v>0</v>
      </c>
      <c r="K33" s="430">
        <f t="shared" si="9"/>
        <v>0</v>
      </c>
      <c r="L33" s="430">
        <f t="shared" si="9"/>
        <v>0</v>
      </c>
      <c r="M33" s="430">
        <f t="shared" si="9"/>
        <v>0</v>
      </c>
      <c r="N33" s="416">
        <f t="shared" si="1"/>
        <v>0</v>
      </c>
      <c r="O33" s="417">
        <f>SUM(B33:G33)</f>
        <v>0</v>
      </c>
      <c r="P33" s="418">
        <f>SUM(H33:M33)</f>
        <v>0</v>
      </c>
      <c r="Q33" s="45"/>
    </row>
    <row r="34" spans="1:17" s="15" customFormat="1" ht="12.75">
      <c r="A34" s="431" t="s">
        <v>398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24">
        <f t="shared" si="1"/>
        <v>0</v>
      </c>
      <c r="O34" s="412">
        <f>SUM(B34:G34)</f>
        <v>0</v>
      </c>
      <c r="P34" s="413">
        <f>SUM(H34:M34)</f>
        <v>0</v>
      </c>
      <c r="Q34" s="45"/>
    </row>
    <row r="35" spans="1:17" s="15" customFormat="1" ht="12.75">
      <c r="A35" s="431" t="s">
        <v>399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24">
        <f t="shared" si="1"/>
        <v>0</v>
      </c>
      <c r="O35" s="412">
        <f>SUM(B35:G35)</f>
        <v>0</v>
      </c>
      <c r="P35" s="413">
        <f>SUM(H35:M35)</f>
        <v>0</v>
      </c>
      <c r="Q35" s="45"/>
    </row>
    <row r="36" spans="1:17" s="15" customFormat="1" ht="12.75">
      <c r="A36" s="431" t="s">
        <v>400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24">
        <f t="shared" si="1"/>
        <v>0</v>
      </c>
      <c r="O36" s="412">
        <f>SUM(B36:G36)</f>
        <v>0</v>
      </c>
      <c r="P36" s="413">
        <f>SUM(H36:M36)</f>
        <v>0</v>
      </c>
      <c r="Q36" s="45"/>
    </row>
    <row r="37" spans="1:17" s="15" customFormat="1" ht="13.5" thickBot="1">
      <c r="A37" s="433" t="s">
        <v>19</v>
      </c>
      <c r="B37" s="434">
        <f aca="true" t="shared" si="10" ref="B37:M37">B9+B13+B17+B22+B26+B28</f>
        <v>0</v>
      </c>
      <c r="C37" s="434">
        <f t="shared" si="10"/>
        <v>0</v>
      </c>
      <c r="D37" s="434">
        <f t="shared" si="10"/>
        <v>0</v>
      </c>
      <c r="E37" s="434">
        <f t="shared" si="10"/>
        <v>0</v>
      </c>
      <c r="F37" s="434">
        <f t="shared" si="10"/>
        <v>0</v>
      </c>
      <c r="G37" s="434">
        <f t="shared" si="10"/>
        <v>0</v>
      </c>
      <c r="H37" s="434">
        <f t="shared" si="10"/>
        <v>0</v>
      </c>
      <c r="I37" s="434">
        <f t="shared" si="10"/>
        <v>0</v>
      </c>
      <c r="J37" s="434">
        <f t="shared" si="10"/>
        <v>0</v>
      </c>
      <c r="K37" s="434">
        <f t="shared" si="10"/>
        <v>0</v>
      </c>
      <c r="L37" s="434">
        <f t="shared" si="10"/>
        <v>0</v>
      </c>
      <c r="M37" s="434">
        <f t="shared" si="10"/>
        <v>0</v>
      </c>
      <c r="N37" s="435">
        <f t="shared" si="1"/>
        <v>0</v>
      </c>
      <c r="O37" s="436">
        <f t="shared" si="2"/>
        <v>0</v>
      </c>
      <c r="P37" s="437">
        <f t="shared" si="3"/>
        <v>0</v>
      </c>
      <c r="Q37" s="45"/>
    </row>
    <row r="38" spans="1:17" s="16" customFormat="1" ht="18" customHeight="1">
      <c r="A38" s="438" t="s">
        <v>20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40"/>
      <c r="O38" s="441"/>
      <c r="P38" s="442"/>
      <c r="Q38" s="46"/>
    </row>
    <row r="39" spans="1:17" s="17" customFormat="1" ht="12.75">
      <c r="A39" s="409" t="s">
        <v>83</v>
      </c>
      <c r="B39" s="410">
        <f aca="true" t="shared" si="11" ref="B39:M39">SUM(B40:B42)</f>
        <v>0</v>
      </c>
      <c r="C39" s="410">
        <f t="shared" si="11"/>
        <v>0</v>
      </c>
      <c r="D39" s="410">
        <f t="shared" si="11"/>
        <v>0</v>
      </c>
      <c r="E39" s="410">
        <f t="shared" si="11"/>
        <v>0</v>
      </c>
      <c r="F39" s="410">
        <f t="shared" si="11"/>
        <v>0</v>
      </c>
      <c r="G39" s="410">
        <f t="shared" si="11"/>
        <v>0</v>
      </c>
      <c r="H39" s="410">
        <f t="shared" si="11"/>
        <v>0</v>
      </c>
      <c r="I39" s="410">
        <f t="shared" si="11"/>
        <v>0</v>
      </c>
      <c r="J39" s="410">
        <f t="shared" si="11"/>
        <v>0</v>
      </c>
      <c r="K39" s="410">
        <f t="shared" si="11"/>
        <v>0</v>
      </c>
      <c r="L39" s="410">
        <f t="shared" si="11"/>
        <v>0</v>
      </c>
      <c r="M39" s="410">
        <f t="shared" si="11"/>
        <v>0</v>
      </c>
      <c r="N39" s="411">
        <f aca="true" t="shared" si="12" ref="N39:N66">SUM(B39:M39)</f>
        <v>0</v>
      </c>
      <c r="O39" s="412">
        <f aca="true" t="shared" si="13" ref="O39:O68">SUM(B39:G39)</f>
        <v>0</v>
      </c>
      <c r="P39" s="413">
        <f aca="true" t="shared" si="14" ref="P39:P68">SUM(H39:M39)</f>
        <v>0</v>
      </c>
      <c r="Q39" s="47"/>
    </row>
    <row r="40" spans="1:16" ht="12.75">
      <c r="A40" s="414" t="s">
        <v>39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6">
        <f t="shared" si="12"/>
        <v>0</v>
      </c>
      <c r="O40" s="417">
        <f t="shared" si="13"/>
        <v>0</v>
      </c>
      <c r="P40" s="418">
        <f t="shared" si="14"/>
        <v>0</v>
      </c>
    </row>
    <row r="41" spans="1:16" ht="12.75">
      <c r="A41" s="414" t="s">
        <v>16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6">
        <f t="shared" si="12"/>
        <v>0</v>
      </c>
      <c r="O41" s="417">
        <f t="shared" si="13"/>
        <v>0</v>
      </c>
      <c r="P41" s="418">
        <f t="shared" si="14"/>
        <v>0</v>
      </c>
    </row>
    <row r="42" spans="1:16" ht="12.75">
      <c r="A42" s="414" t="s">
        <v>75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6">
        <f t="shared" si="12"/>
        <v>0</v>
      </c>
      <c r="O42" s="417">
        <f t="shared" si="13"/>
        <v>0</v>
      </c>
      <c r="P42" s="418">
        <f t="shared" si="14"/>
        <v>0</v>
      </c>
    </row>
    <row r="43" spans="1:17" s="17" customFormat="1" ht="12.75">
      <c r="A43" s="409" t="s">
        <v>160</v>
      </c>
      <c r="B43" s="410">
        <f aca="true" t="shared" si="15" ref="B43:M43">SUM(B44:B46)</f>
        <v>0</v>
      </c>
      <c r="C43" s="410">
        <f t="shared" si="15"/>
        <v>0</v>
      </c>
      <c r="D43" s="410">
        <f t="shared" si="15"/>
        <v>0</v>
      </c>
      <c r="E43" s="410">
        <f t="shared" si="15"/>
        <v>0</v>
      </c>
      <c r="F43" s="410">
        <f t="shared" si="15"/>
        <v>0</v>
      </c>
      <c r="G43" s="410">
        <f t="shared" si="15"/>
        <v>0</v>
      </c>
      <c r="H43" s="410">
        <f t="shared" si="15"/>
        <v>0</v>
      </c>
      <c r="I43" s="410">
        <f t="shared" si="15"/>
        <v>0</v>
      </c>
      <c r="J43" s="410">
        <f t="shared" si="15"/>
        <v>0</v>
      </c>
      <c r="K43" s="410">
        <f t="shared" si="15"/>
        <v>0</v>
      </c>
      <c r="L43" s="410">
        <f t="shared" si="15"/>
        <v>0</v>
      </c>
      <c r="M43" s="410">
        <f t="shared" si="15"/>
        <v>0</v>
      </c>
      <c r="N43" s="424">
        <f t="shared" si="12"/>
        <v>0</v>
      </c>
      <c r="O43" s="412">
        <f t="shared" si="13"/>
        <v>0</v>
      </c>
      <c r="P43" s="413">
        <f t="shared" si="14"/>
        <v>0</v>
      </c>
      <c r="Q43" s="47"/>
    </row>
    <row r="44" spans="1:16" ht="12.75">
      <c r="A44" s="414" t="s">
        <v>39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6">
        <f t="shared" si="12"/>
        <v>0</v>
      </c>
      <c r="O44" s="417">
        <f t="shared" si="13"/>
        <v>0</v>
      </c>
      <c r="P44" s="418">
        <f t="shared" si="14"/>
        <v>0</v>
      </c>
    </row>
    <row r="45" spans="1:16" ht="12.75">
      <c r="A45" s="414" t="s">
        <v>16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6">
        <f t="shared" si="12"/>
        <v>0</v>
      </c>
      <c r="O45" s="417">
        <f t="shared" si="13"/>
        <v>0</v>
      </c>
      <c r="P45" s="418">
        <f t="shared" si="14"/>
        <v>0</v>
      </c>
    </row>
    <row r="46" spans="1:16" ht="12.75">
      <c r="A46" s="414" t="s">
        <v>75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6">
        <f t="shared" si="12"/>
        <v>0</v>
      </c>
      <c r="O46" s="417">
        <f t="shared" si="13"/>
        <v>0</v>
      </c>
      <c r="P46" s="418">
        <f t="shared" si="14"/>
        <v>0</v>
      </c>
    </row>
    <row r="47" spans="1:17" s="17" customFormat="1" ht="12.75">
      <c r="A47" s="409" t="s">
        <v>161</v>
      </c>
      <c r="B47" s="425">
        <f aca="true" t="shared" si="16" ref="B47:M47">SUM(B48:B51)</f>
        <v>0</v>
      </c>
      <c r="C47" s="425">
        <f t="shared" si="16"/>
        <v>0</v>
      </c>
      <c r="D47" s="425">
        <f t="shared" si="16"/>
        <v>0</v>
      </c>
      <c r="E47" s="425">
        <f t="shared" si="16"/>
        <v>0</v>
      </c>
      <c r="F47" s="425">
        <f t="shared" si="16"/>
        <v>0</v>
      </c>
      <c r="G47" s="425">
        <f t="shared" si="16"/>
        <v>0</v>
      </c>
      <c r="H47" s="425">
        <f t="shared" si="16"/>
        <v>0</v>
      </c>
      <c r="I47" s="425">
        <f t="shared" si="16"/>
        <v>0</v>
      </c>
      <c r="J47" s="425">
        <f t="shared" si="16"/>
        <v>0</v>
      </c>
      <c r="K47" s="425">
        <f t="shared" si="16"/>
        <v>0</v>
      </c>
      <c r="L47" s="425">
        <f t="shared" si="16"/>
        <v>0</v>
      </c>
      <c r="M47" s="425">
        <f t="shared" si="16"/>
        <v>0</v>
      </c>
      <c r="N47" s="424">
        <f t="shared" si="12"/>
        <v>0</v>
      </c>
      <c r="O47" s="412">
        <f t="shared" si="13"/>
        <v>0</v>
      </c>
      <c r="P47" s="413">
        <f t="shared" si="14"/>
        <v>0</v>
      </c>
      <c r="Q47" s="47"/>
    </row>
    <row r="48" spans="1:16" ht="12.75">
      <c r="A48" s="414" t="s">
        <v>17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6">
        <f t="shared" si="12"/>
        <v>0</v>
      </c>
      <c r="O48" s="417">
        <f t="shared" si="13"/>
        <v>0</v>
      </c>
      <c r="P48" s="418">
        <f t="shared" si="14"/>
        <v>0</v>
      </c>
    </row>
    <row r="49" spans="1:16" ht="12.75">
      <c r="A49" s="414" t="s">
        <v>39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6">
        <f t="shared" si="12"/>
        <v>0</v>
      </c>
      <c r="O49" s="417">
        <f t="shared" si="13"/>
        <v>0</v>
      </c>
      <c r="P49" s="418">
        <f t="shared" si="14"/>
        <v>0</v>
      </c>
    </row>
    <row r="50" spans="1:16" ht="12.75">
      <c r="A50" s="414" t="s">
        <v>16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6">
        <f t="shared" si="12"/>
        <v>0</v>
      </c>
      <c r="O50" s="417">
        <f t="shared" si="13"/>
        <v>0</v>
      </c>
      <c r="P50" s="418">
        <f t="shared" si="14"/>
        <v>0</v>
      </c>
    </row>
    <row r="51" spans="1:16" ht="12.75">
      <c r="A51" s="414" t="s">
        <v>75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6">
        <f t="shared" si="12"/>
        <v>0</v>
      </c>
      <c r="O51" s="417">
        <f t="shared" si="13"/>
        <v>0</v>
      </c>
      <c r="P51" s="418">
        <f t="shared" si="14"/>
        <v>0</v>
      </c>
    </row>
    <row r="52" spans="1:17" s="17" customFormat="1" ht="12.75">
      <c r="A52" s="409" t="s">
        <v>162</v>
      </c>
      <c r="B52" s="425">
        <f aca="true" t="shared" si="17" ref="B52:M52">SUM(B53:B55)</f>
        <v>0</v>
      </c>
      <c r="C52" s="425">
        <f t="shared" si="17"/>
        <v>0</v>
      </c>
      <c r="D52" s="425">
        <f t="shared" si="17"/>
        <v>0</v>
      </c>
      <c r="E52" s="425">
        <f t="shared" si="17"/>
        <v>0</v>
      </c>
      <c r="F52" s="425">
        <f t="shared" si="17"/>
        <v>0</v>
      </c>
      <c r="G52" s="425">
        <f t="shared" si="17"/>
        <v>0</v>
      </c>
      <c r="H52" s="425">
        <f t="shared" si="17"/>
        <v>0</v>
      </c>
      <c r="I52" s="425">
        <f t="shared" si="17"/>
        <v>0</v>
      </c>
      <c r="J52" s="425">
        <f t="shared" si="17"/>
        <v>0</v>
      </c>
      <c r="K52" s="425">
        <f t="shared" si="17"/>
        <v>0</v>
      </c>
      <c r="L52" s="425">
        <f t="shared" si="17"/>
        <v>0</v>
      </c>
      <c r="M52" s="425">
        <f t="shared" si="17"/>
        <v>0</v>
      </c>
      <c r="N52" s="424">
        <f t="shared" si="12"/>
        <v>0</v>
      </c>
      <c r="O52" s="412">
        <f t="shared" si="13"/>
        <v>0</v>
      </c>
      <c r="P52" s="413">
        <f t="shared" si="14"/>
        <v>0</v>
      </c>
      <c r="Q52" s="47"/>
    </row>
    <row r="53" spans="1:16" ht="12.75">
      <c r="A53" s="414" t="s">
        <v>17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6">
        <f t="shared" si="12"/>
        <v>0</v>
      </c>
      <c r="O53" s="417">
        <f t="shared" si="13"/>
        <v>0</v>
      </c>
      <c r="P53" s="418">
        <f t="shared" si="14"/>
        <v>0</v>
      </c>
    </row>
    <row r="54" spans="1:16" ht="12.75">
      <c r="A54" s="414" t="s">
        <v>16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6">
        <f t="shared" si="12"/>
        <v>0</v>
      </c>
      <c r="O54" s="417">
        <f t="shared" si="13"/>
        <v>0</v>
      </c>
      <c r="P54" s="418">
        <f t="shared" si="14"/>
        <v>0</v>
      </c>
    </row>
    <row r="55" spans="1:16" ht="12.75">
      <c r="A55" s="414" t="s">
        <v>75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6">
        <f t="shared" si="12"/>
        <v>0</v>
      </c>
      <c r="O55" s="417">
        <f t="shared" si="13"/>
        <v>0</v>
      </c>
      <c r="P55" s="418">
        <f t="shared" si="14"/>
        <v>0</v>
      </c>
    </row>
    <row r="56" spans="1:17" s="17" customFormat="1" ht="12.75">
      <c r="A56" s="426" t="s">
        <v>79</v>
      </c>
      <c r="B56" s="425">
        <f>SUM(B57:B61)</f>
        <v>0</v>
      </c>
      <c r="C56" s="425">
        <f aca="true" t="shared" si="18" ref="C56:M56">SUM(C57:C61)</f>
        <v>0</v>
      </c>
      <c r="D56" s="425">
        <f t="shared" si="18"/>
        <v>0</v>
      </c>
      <c r="E56" s="425">
        <f t="shared" si="18"/>
        <v>0</v>
      </c>
      <c r="F56" s="425">
        <f t="shared" si="18"/>
        <v>0</v>
      </c>
      <c r="G56" s="425">
        <f t="shared" si="18"/>
        <v>0</v>
      </c>
      <c r="H56" s="425">
        <f t="shared" si="18"/>
        <v>0</v>
      </c>
      <c r="I56" s="425">
        <f t="shared" si="18"/>
        <v>0</v>
      </c>
      <c r="J56" s="425">
        <f t="shared" si="18"/>
        <v>0</v>
      </c>
      <c r="K56" s="425">
        <f t="shared" si="18"/>
        <v>0</v>
      </c>
      <c r="L56" s="425">
        <f t="shared" si="18"/>
        <v>0</v>
      </c>
      <c r="M56" s="425">
        <f t="shared" si="18"/>
        <v>0</v>
      </c>
      <c r="N56" s="424">
        <f t="shared" si="12"/>
        <v>0</v>
      </c>
      <c r="O56" s="412">
        <f t="shared" si="13"/>
        <v>0</v>
      </c>
      <c r="P56" s="413">
        <f t="shared" si="14"/>
        <v>0</v>
      </c>
      <c r="Q56" s="47"/>
    </row>
    <row r="57" spans="1:16" ht="12.75">
      <c r="A57" s="414" t="s">
        <v>17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6">
        <f t="shared" si="12"/>
        <v>0</v>
      </c>
      <c r="O57" s="412">
        <f t="shared" si="13"/>
        <v>0</v>
      </c>
      <c r="P57" s="413">
        <f t="shared" si="14"/>
        <v>0</v>
      </c>
    </row>
    <row r="58" spans="1:16" ht="12.75">
      <c r="A58" s="414" t="s">
        <v>39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16">
        <f t="shared" si="12"/>
        <v>0</v>
      </c>
      <c r="O58" s="412">
        <f t="shared" si="13"/>
        <v>0</v>
      </c>
      <c r="P58" s="413">
        <f t="shared" si="14"/>
        <v>0</v>
      </c>
    </row>
    <row r="59" spans="1:16" ht="12.75">
      <c r="A59" s="414" t="s">
        <v>16</v>
      </c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16">
        <f t="shared" si="12"/>
        <v>0</v>
      </c>
      <c r="O59" s="412">
        <f t="shared" si="13"/>
        <v>0</v>
      </c>
      <c r="P59" s="413">
        <f t="shared" si="14"/>
        <v>0</v>
      </c>
    </row>
    <row r="60" spans="1:16" ht="12.75">
      <c r="A60" s="414" t="s">
        <v>75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16">
        <f t="shared" si="12"/>
        <v>0</v>
      </c>
      <c r="O60" s="445">
        <f>SUM(B60:G60)</f>
        <v>0</v>
      </c>
      <c r="P60" s="446">
        <f t="shared" si="14"/>
        <v>0</v>
      </c>
    </row>
    <row r="61" spans="1:16" ht="12.75">
      <c r="A61" s="429" t="s">
        <v>37</v>
      </c>
      <c r="B61" s="447">
        <f>B62+B63+B64</f>
        <v>0</v>
      </c>
      <c r="C61" s="447">
        <f aca="true" t="shared" si="19" ref="C61:M61">C62+C63+C64</f>
        <v>0</v>
      </c>
      <c r="D61" s="447">
        <f t="shared" si="19"/>
        <v>0</v>
      </c>
      <c r="E61" s="447">
        <f t="shared" si="19"/>
        <v>0</v>
      </c>
      <c r="F61" s="447">
        <f t="shared" si="19"/>
        <v>0</v>
      </c>
      <c r="G61" s="447">
        <f t="shared" si="19"/>
        <v>0</v>
      </c>
      <c r="H61" s="447">
        <f t="shared" si="19"/>
        <v>0</v>
      </c>
      <c r="I61" s="447">
        <f t="shared" si="19"/>
        <v>0</v>
      </c>
      <c r="J61" s="447">
        <f t="shared" si="19"/>
        <v>0</v>
      </c>
      <c r="K61" s="447">
        <f t="shared" si="19"/>
        <v>0</v>
      </c>
      <c r="L61" s="447">
        <f t="shared" si="19"/>
        <v>0</v>
      </c>
      <c r="M61" s="447">
        <f t="shared" si="19"/>
        <v>0</v>
      </c>
      <c r="N61" s="416">
        <f t="shared" si="12"/>
        <v>0</v>
      </c>
      <c r="O61" s="445">
        <f>SUM(B61:G61)</f>
        <v>0</v>
      </c>
      <c r="P61" s="446">
        <f>SUM(H61:M61)</f>
        <v>0</v>
      </c>
    </row>
    <row r="62" spans="1:16" ht="12.75">
      <c r="A62" s="431" t="s">
        <v>398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24">
        <f t="shared" si="12"/>
        <v>0</v>
      </c>
      <c r="O62" s="449">
        <f>SUM(B62:G62)</f>
        <v>0</v>
      </c>
      <c r="P62" s="450">
        <f>SUM(H62:M62)</f>
        <v>0</v>
      </c>
    </row>
    <row r="63" spans="1:16" ht="12.75">
      <c r="A63" s="431" t="s">
        <v>399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24">
        <f t="shared" si="12"/>
        <v>0</v>
      </c>
      <c r="O63" s="449">
        <f>SUM(B63:G63)</f>
        <v>0</v>
      </c>
      <c r="P63" s="450">
        <f>SUM(H63:M63)</f>
        <v>0</v>
      </c>
    </row>
    <row r="64" spans="1:16" ht="12.75">
      <c r="A64" s="431" t="s">
        <v>400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24">
        <f t="shared" si="12"/>
        <v>0</v>
      </c>
      <c r="O64" s="449">
        <f>SUM(B64:G64)</f>
        <v>0</v>
      </c>
      <c r="P64" s="450">
        <f>SUM(H64:M64)</f>
        <v>0</v>
      </c>
    </row>
    <row r="65" spans="1:17" s="16" customFormat="1" ht="13.5" thickBot="1">
      <c r="A65" s="433" t="s">
        <v>21</v>
      </c>
      <c r="B65" s="434">
        <f aca="true" t="shared" si="20" ref="B65:M65">B39+B43+B47+B52+B56</f>
        <v>0</v>
      </c>
      <c r="C65" s="434">
        <f t="shared" si="20"/>
        <v>0</v>
      </c>
      <c r="D65" s="434">
        <f t="shared" si="20"/>
        <v>0</v>
      </c>
      <c r="E65" s="434">
        <f t="shared" si="20"/>
        <v>0</v>
      </c>
      <c r="F65" s="434">
        <f t="shared" si="20"/>
        <v>0</v>
      </c>
      <c r="G65" s="434">
        <f t="shared" si="20"/>
        <v>0</v>
      </c>
      <c r="H65" s="434">
        <f t="shared" si="20"/>
        <v>0</v>
      </c>
      <c r="I65" s="434">
        <f t="shared" si="20"/>
        <v>0</v>
      </c>
      <c r="J65" s="434">
        <f t="shared" si="20"/>
        <v>0</v>
      </c>
      <c r="K65" s="434">
        <f t="shared" si="20"/>
        <v>0</v>
      </c>
      <c r="L65" s="434">
        <f t="shared" si="20"/>
        <v>0</v>
      </c>
      <c r="M65" s="434">
        <f t="shared" si="20"/>
        <v>0</v>
      </c>
      <c r="N65" s="435">
        <f t="shared" si="12"/>
        <v>0</v>
      </c>
      <c r="O65" s="451">
        <f t="shared" si="13"/>
        <v>0</v>
      </c>
      <c r="P65" s="452">
        <f t="shared" si="14"/>
        <v>0</v>
      </c>
      <c r="Q65" s="46"/>
    </row>
    <row r="66" spans="1:17" s="21" customFormat="1" ht="24">
      <c r="A66" s="453" t="s">
        <v>88</v>
      </c>
      <c r="B66" s="454">
        <f aca="true" t="shared" si="21" ref="B66:M66">B37+B65</f>
        <v>0</v>
      </c>
      <c r="C66" s="454">
        <f t="shared" si="21"/>
        <v>0</v>
      </c>
      <c r="D66" s="454">
        <f t="shared" si="21"/>
        <v>0</v>
      </c>
      <c r="E66" s="454">
        <f t="shared" si="21"/>
        <v>0</v>
      </c>
      <c r="F66" s="454">
        <f t="shared" si="21"/>
        <v>0</v>
      </c>
      <c r="G66" s="454">
        <f t="shared" si="21"/>
        <v>0</v>
      </c>
      <c r="H66" s="454">
        <f t="shared" si="21"/>
        <v>0</v>
      </c>
      <c r="I66" s="454">
        <f t="shared" si="21"/>
        <v>0</v>
      </c>
      <c r="J66" s="454">
        <f t="shared" si="21"/>
        <v>0</v>
      </c>
      <c r="K66" s="454">
        <f t="shared" si="21"/>
        <v>0</v>
      </c>
      <c r="L66" s="454">
        <f t="shared" si="21"/>
        <v>0</v>
      </c>
      <c r="M66" s="454">
        <f t="shared" si="21"/>
        <v>0</v>
      </c>
      <c r="N66" s="455">
        <f t="shared" si="12"/>
        <v>0</v>
      </c>
      <c r="O66" s="456">
        <f t="shared" si="13"/>
        <v>0</v>
      </c>
      <c r="P66" s="457">
        <f t="shared" si="14"/>
        <v>0</v>
      </c>
      <c r="Q66" s="46"/>
    </row>
    <row r="67" spans="1:17" s="21" customFormat="1" ht="24.75" thickBot="1">
      <c r="A67" s="458" t="s">
        <v>89</v>
      </c>
      <c r="B67" s="459">
        <f>B66-B68</f>
        <v>0</v>
      </c>
      <c r="C67" s="459">
        <f aca="true" t="shared" si="22" ref="C67:N67">C66-C68</f>
        <v>0</v>
      </c>
      <c r="D67" s="459">
        <f t="shared" si="22"/>
        <v>0</v>
      </c>
      <c r="E67" s="459">
        <f t="shared" si="22"/>
        <v>0</v>
      </c>
      <c r="F67" s="459">
        <f t="shared" si="22"/>
        <v>0</v>
      </c>
      <c r="G67" s="459">
        <f t="shared" si="22"/>
        <v>0</v>
      </c>
      <c r="H67" s="459">
        <f t="shared" si="22"/>
        <v>0</v>
      </c>
      <c r="I67" s="459">
        <f t="shared" si="22"/>
        <v>0</v>
      </c>
      <c r="J67" s="459">
        <f t="shared" si="22"/>
        <v>0</v>
      </c>
      <c r="K67" s="459">
        <f t="shared" si="22"/>
        <v>0</v>
      </c>
      <c r="L67" s="459">
        <f t="shared" si="22"/>
        <v>0</v>
      </c>
      <c r="M67" s="459">
        <f t="shared" si="22"/>
        <v>0</v>
      </c>
      <c r="N67" s="460">
        <f t="shared" si="22"/>
        <v>0</v>
      </c>
      <c r="O67" s="436">
        <f t="shared" si="13"/>
        <v>0</v>
      </c>
      <c r="P67" s="437">
        <f t="shared" si="14"/>
        <v>0</v>
      </c>
      <c r="Q67" s="46"/>
    </row>
    <row r="68" spans="1:16" ht="25.5" customHeight="1" thickBot="1">
      <c r="A68" s="461" t="s">
        <v>75</v>
      </c>
      <c r="B68" s="462">
        <f aca="true" t="shared" si="23" ref="B68:N68">B12+B16+B21+B25+B32+B42+B46+B51+B55+B60</f>
        <v>0</v>
      </c>
      <c r="C68" s="462">
        <f t="shared" si="23"/>
        <v>0</v>
      </c>
      <c r="D68" s="462">
        <f t="shared" si="23"/>
        <v>0</v>
      </c>
      <c r="E68" s="462">
        <f t="shared" si="23"/>
        <v>0</v>
      </c>
      <c r="F68" s="462">
        <f t="shared" si="23"/>
        <v>0</v>
      </c>
      <c r="G68" s="462">
        <f t="shared" si="23"/>
        <v>0</v>
      </c>
      <c r="H68" s="462">
        <f t="shared" si="23"/>
        <v>0</v>
      </c>
      <c r="I68" s="462">
        <f t="shared" si="23"/>
        <v>0</v>
      </c>
      <c r="J68" s="462">
        <f t="shared" si="23"/>
        <v>0</v>
      </c>
      <c r="K68" s="462">
        <f t="shared" si="23"/>
        <v>0</v>
      </c>
      <c r="L68" s="462">
        <f t="shared" si="23"/>
        <v>0</v>
      </c>
      <c r="M68" s="462">
        <f t="shared" si="23"/>
        <v>0</v>
      </c>
      <c r="N68" s="463">
        <f t="shared" si="23"/>
        <v>0</v>
      </c>
      <c r="O68" s="464">
        <f t="shared" si="13"/>
        <v>0</v>
      </c>
      <c r="P68" s="465">
        <f t="shared" si="14"/>
        <v>0</v>
      </c>
    </row>
    <row r="69" spans="1:16" ht="12.75" thickBot="1">
      <c r="A69" s="414" t="s">
        <v>90</v>
      </c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3">
        <f>SUM(B69:M69)</f>
        <v>0</v>
      </c>
      <c r="O69" s="467">
        <f aca="true" t="shared" si="24" ref="O69:O76">SUM(B69:G69)</f>
        <v>0</v>
      </c>
      <c r="P69" s="468">
        <f aca="true" t="shared" si="25" ref="P69:P76">SUM(H69:M69)</f>
        <v>0</v>
      </c>
    </row>
    <row r="70" spans="1:16" ht="12">
      <c r="A70" s="467" t="s">
        <v>91</v>
      </c>
      <c r="B70" s="469" t="e">
        <f aca="true" t="shared" si="26" ref="B70:M70">B69/B71</f>
        <v>#DIV/0!</v>
      </c>
      <c r="C70" s="469" t="e">
        <f t="shared" si="26"/>
        <v>#DIV/0!</v>
      </c>
      <c r="D70" s="469" t="e">
        <f t="shared" si="26"/>
        <v>#DIV/0!</v>
      </c>
      <c r="E70" s="469" t="e">
        <f t="shared" si="26"/>
        <v>#DIV/0!</v>
      </c>
      <c r="F70" s="469" t="e">
        <f t="shared" si="26"/>
        <v>#DIV/0!</v>
      </c>
      <c r="G70" s="469" t="e">
        <f t="shared" si="26"/>
        <v>#DIV/0!</v>
      </c>
      <c r="H70" s="469" t="e">
        <f t="shared" si="26"/>
        <v>#DIV/0!</v>
      </c>
      <c r="I70" s="469" t="e">
        <f t="shared" si="26"/>
        <v>#DIV/0!</v>
      </c>
      <c r="J70" s="469" t="e">
        <f t="shared" si="26"/>
        <v>#DIV/0!</v>
      </c>
      <c r="K70" s="469" t="e">
        <f t="shared" si="26"/>
        <v>#DIV/0!</v>
      </c>
      <c r="L70" s="469" t="e">
        <f t="shared" si="26"/>
        <v>#DIV/0!</v>
      </c>
      <c r="M70" s="469" t="e">
        <f t="shared" si="26"/>
        <v>#DIV/0!</v>
      </c>
      <c r="N70" s="470" t="e">
        <f>N69/N71</f>
        <v>#DIV/0!</v>
      </c>
      <c r="O70" s="417" t="e">
        <f>O69/O71</f>
        <v>#DIV/0!</v>
      </c>
      <c r="P70" s="418" t="e">
        <f>P69/P71</f>
        <v>#DIV/0!</v>
      </c>
    </row>
    <row r="71" spans="1:16" ht="12">
      <c r="A71" s="467" t="s">
        <v>92</v>
      </c>
      <c r="B71" s="469">
        <f>B66+B69</f>
        <v>0</v>
      </c>
      <c r="C71" s="471">
        <f aca="true" t="shared" si="27" ref="C71:M71">C66+C69</f>
        <v>0</v>
      </c>
      <c r="D71" s="471">
        <f t="shared" si="27"/>
        <v>0</v>
      </c>
      <c r="E71" s="471">
        <f t="shared" si="27"/>
        <v>0</v>
      </c>
      <c r="F71" s="471">
        <f t="shared" si="27"/>
        <v>0</v>
      </c>
      <c r="G71" s="471">
        <f t="shared" si="27"/>
        <v>0</v>
      </c>
      <c r="H71" s="471">
        <f t="shared" si="27"/>
        <v>0</v>
      </c>
      <c r="I71" s="471">
        <f t="shared" si="27"/>
        <v>0</v>
      </c>
      <c r="J71" s="471">
        <f t="shared" si="27"/>
        <v>0</v>
      </c>
      <c r="K71" s="471">
        <f t="shared" si="27"/>
        <v>0</v>
      </c>
      <c r="L71" s="469">
        <f t="shared" si="27"/>
        <v>0</v>
      </c>
      <c r="M71" s="471">
        <f t="shared" si="27"/>
        <v>0</v>
      </c>
      <c r="N71" s="470">
        <f>SUM(B71:M71)</f>
        <v>0</v>
      </c>
      <c r="O71" s="417">
        <f t="shared" si="24"/>
        <v>0</v>
      </c>
      <c r="P71" s="418">
        <f t="shared" si="25"/>
        <v>0</v>
      </c>
    </row>
    <row r="72" spans="1:16" ht="24">
      <c r="A72" s="472" t="s">
        <v>93</v>
      </c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0">
        <f>SUM(B72:M72)</f>
        <v>0</v>
      </c>
      <c r="O72" s="417">
        <f t="shared" si="24"/>
        <v>0</v>
      </c>
      <c r="P72" s="418">
        <f t="shared" si="25"/>
        <v>0</v>
      </c>
    </row>
    <row r="73" spans="1:16" ht="36">
      <c r="A73" s="474" t="s">
        <v>94</v>
      </c>
      <c r="B73" s="475">
        <f>B71-B72</f>
        <v>0</v>
      </c>
      <c r="C73" s="476">
        <f aca="true" t="shared" si="28" ref="C73:L73">C71-C72</f>
        <v>0</v>
      </c>
      <c r="D73" s="476">
        <f t="shared" si="28"/>
        <v>0</v>
      </c>
      <c r="E73" s="476">
        <f t="shared" si="28"/>
        <v>0</v>
      </c>
      <c r="F73" s="476">
        <f t="shared" si="28"/>
        <v>0</v>
      </c>
      <c r="G73" s="476">
        <f t="shared" si="28"/>
        <v>0</v>
      </c>
      <c r="H73" s="476">
        <f t="shared" si="28"/>
        <v>0</v>
      </c>
      <c r="I73" s="476">
        <f t="shared" si="28"/>
        <v>0</v>
      </c>
      <c r="J73" s="476">
        <f t="shared" si="28"/>
        <v>0</v>
      </c>
      <c r="K73" s="476">
        <f t="shared" si="28"/>
        <v>0</v>
      </c>
      <c r="L73" s="476">
        <f t="shared" si="28"/>
        <v>0</v>
      </c>
      <c r="M73" s="475">
        <f>M71-M72</f>
        <v>0</v>
      </c>
      <c r="N73" s="477">
        <f>SUM(B73:M73)</f>
        <v>0</v>
      </c>
      <c r="O73" s="417">
        <f t="shared" si="24"/>
        <v>0</v>
      </c>
      <c r="P73" s="418">
        <f t="shared" si="25"/>
        <v>0</v>
      </c>
    </row>
    <row r="74" spans="1:16" ht="24">
      <c r="A74" s="478" t="s">
        <v>95</v>
      </c>
      <c r="B74" s="479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77">
        <f>SUM(B74:M74)</f>
        <v>0</v>
      </c>
      <c r="O74" s="445">
        <f t="shared" si="24"/>
        <v>0</v>
      </c>
      <c r="P74" s="446">
        <f t="shared" si="25"/>
        <v>0</v>
      </c>
    </row>
    <row r="75" spans="1:16" ht="12.75" thickBot="1">
      <c r="A75" s="481" t="s">
        <v>96</v>
      </c>
      <c r="B75" s="482" t="e">
        <f>B74/B76</f>
        <v>#DIV/0!</v>
      </c>
      <c r="C75" s="482" t="e">
        <f aca="true" t="shared" si="29" ref="C75:M75">C74/C76</f>
        <v>#DIV/0!</v>
      </c>
      <c r="D75" s="482" t="e">
        <f t="shared" si="29"/>
        <v>#DIV/0!</v>
      </c>
      <c r="E75" s="482" t="e">
        <f t="shared" si="29"/>
        <v>#DIV/0!</v>
      </c>
      <c r="F75" s="482" t="e">
        <f t="shared" si="29"/>
        <v>#DIV/0!</v>
      </c>
      <c r="G75" s="482" t="e">
        <f t="shared" si="29"/>
        <v>#DIV/0!</v>
      </c>
      <c r="H75" s="482" t="e">
        <f t="shared" si="29"/>
        <v>#DIV/0!</v>
      </c>
      <c r="I75" s="482" t="e">
        <f t="shared" si="29"/>
        <v>#DIV/0!</v>
      </c>
      <c r="J75" s="482" t="e">
        <f t="shared" si="29"/>
        <v>#DIV/0!</v>
      </c>
      <c r="K75" s="482" t="e">
        <f t="shared" si="29"/>
        <v>#DIV/0!</v>
      </c>
      <c r="L75" s="482" t="e">
        <f t="shared" si="29"/>
        <v>#DIV/0!</v>
      </c>
      <c r="M75" s="482" t="e">
        <f t="shared" si="29"/>
        <v>#DIV/0!</v>
      </c>
      <c r="N75" s="483" t="e">
        <f>N74/N76</f>
        <v>#DIV/0!</v>
      </c>
      <c r="O75" s="484" t="e">
        <f>O74/O76</f>
        <v>#DIV/0!</v>
      </c>
      <c r="P75" s="485" t="e">
        <f>P74/P76</f>
        <v>#DIV/0!</v>
      </c>
    </row>
    <row r="76" spans="1:16" ht="12">
      <c r="A76" s="486" t="s">
        <v>27</v>
      </c>
      <c r="B76" s="487">
        <f>B73+B74</f>
        <v>0</v>
      </c>
      <c r="C76" s="487">
        <f aca="true" t="shared" si="30" ref="C76:M76">C73+C74</f>
        <v>0</v>
      </c>
      <c r="D76" s="487">
        <f t="shared" si="30"/>
        <v>0</v>
      </c>
      <c r="E76" s="487">
        <f t="shared" si="30"/>
        <v>0</v>
      </c>
      <c r="F76" s="487">
        <f t="shared" si="30"/>
        <v>0</v>
      </c>
      <c r="G76" s="487">
        <f t="shared" si="30"/>
        <v>0</v>
      </c>
      <c r="H76" s="487">
        <f t="shared" si="30"/>
        <v>0</v>
      </c>
      <c r="I76" s="487">
        <f t="shared" si="30"/>
        <v>0</v>
      </c>
      <c r="J76" s="487">
        <f t="shared" si="30"/>
        <v>0</v>
      </c>
      <c r="K76" s="487">
        <f t="shared" si="30"/>
        <v>0</v>
      </c>
      <c r="L76" s="487">
        <f t="shared" si="30"/>
        <v>0</v>
      </c>
      <c r="M76" s="487">
        <f t="shared" si="30"/>
        <v>0</v>
      </c>
      <c r="N76" s="488">
        <f>SUM(B76:M76)</f>
        <v>0</v>
      </c>
      <c r="O76" s="489">
        <f t="shared" si="24"/>
        <v>0</v>
      </c>
      <c r="P76" s="489">
        <f t="shared" si="25"/>
        <v>0</v>
      </c>
    </row>
    <row r="77" spans="1:16" ht="12.75">
      <c r="A77" s="2881" t="s">
        <v>414</v>
      </c>
      <c r="B77" s="2881"/>
      <c r="C77" s="2881"/>
      <c r="D77" s="2881"/>
      <c r="E77" s="2881"/>
      <c r="F77" s="2881"/>
      <c r="G77" s="2881"/>
      <c r="H77" s="2881"/>
      <c r="I77" s="2881"/>
      <c r="J77" s="2881"/>
      <c r="K77" s="2881"/>
      <c r="L77" s="2881"/>
      <c r="M77" s="2881"/>
      <c r="N77" s="2881"/>
      <c r="O77" s="2881"/>
      <c r="P77" s="2881"/>
    </row>
    <row r="78" spans="1:16" ht="12">
      <c r="A78" s="490"/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91"/>
      <c r="O78" s="487"/>
      <c r="P78" s="487"/>
    </row>
    <row r="79" spans="1:24" s="23" customFormat="1" ht="24" customHeight="1" thickBot="1">
      <c r="A79" s="2856" t="s">
        <v>122</v>
      </c>
      <c r="B79" s="2856"/>
      <c r="C79" s="492"/>
      <c r="D79" s="492"/>
      <c r="E79" s="492"/>
      <c r="F79" s="492"/>
      <c r="G79" s="492"/>
      <c r="H79" s="493"/>
      <c r="I79" s="493"/>
      <c r="J79" s="493"/>
      <c r="K79" s="493"/>
      <c r="L79" s="494" t="e">
        <f>N59/N56</f>
        <v>#DIV/0!</v>
      </c>
      <c r="M79" s="493"/>
      <c r="N79" s="493"/>
      <c r="O79" s="493"/>
      <c r="P79" s="493"/>
      <c r="Q79" s="48"/>
      <c r="R79" s="22"/>
      <c r="S79" s="22"/>
      <c r="T79" s="22"/>
      <c r="U79" s="22"/>
      <c r="V79" s="22"/>
      <c r="W79" s="22"/>
      <c r="X79" s="22"/>
    </row>
    <row r="80" spans="1:26" s="26" customFormat="1" ht="11.25">
      <c r="A80" s="495"/>
      <c r="B80" s="496"/>
      <c r="C80" s="497" t="s">
        <v>123</v>
      </c>
      <c r="D80" s="2880" t="s">
        <v>124</v>
      </c>
      <c r="E80" s="2880"/>
      <c r="F80" s="2880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"/>
      <c r="R80" s="24"/>
      <c r="S80" s="24"/>
      <c r="T80" s="24"/>
      <c r="U80" s="24"/>
      <c r="V80" s="24"/>
      <c r="W80" s="24"/>
      <c r="X80" s="24"/>
      <c r="Y80" s="25"/>
      <c r="Z80" s="25"/>
    </row>
    <row r="81" spans="1:24" s="23" customFormat="1" ht="13.5" thickBot="1">
      <c r="A81" s="2856" t="s">
        <v>125</v>
      </c>
      <c r="B81" s="2856"/>
      <c r="C81" s="492"/>
      <c r="D81" s="492"/>
      <c r="E81" s="492"/>
      <c r="F81" s="492"/>
      <c r="G81" s="492"/>
      <c r="H81" s="493"/>
      <c r="I81" s="493"/>
      <c r="J81" s="493"/>
      <c r="K81" s="493"/>
      <c r="L81" s="493"/>
      <c r="M81" s="493"/>
      <c r="N81" s="493"/>
      <c r="O81" s="493"/>
      <c r="P81" s="493"/>
      <c r="Q81" s="48"/>
      <c r="R81" s="22"/>
      <c r="S81" s="22"/>
      <c r="T81" s="22"/>
      <c r="U81" s="22"/>
      <c r="V81" s="22"/>
      <c r="W81" s="22"/>
      <c r="X81" s="22"/>
    </row>
    <row r="82" spans="1:26" s="26" customFormat="1" ht="11.25">
      <c r="A82" s="495"/>
      <c r="B82" s="496"/>
      <c r="C82" s="498" t="s">
        <v>123</v>
      </c>
      <c r="D82" s="499" t="s">
        <v>126</v>
      </c>
      <c r="E82" s="499"/>
      <c r="F82" s="496"/>
      <c r="G82" s="500"/>
      <c r="H82" s="500"/>
      <c r="I82" s="501"/>
      <c r="J82" s="500"/>
      <c r="K82" s="500"/>
      <c r="L82" s="501"/>
      <c r="M82" s="500"/>
      <c r="N82" s="500"/>
      <c r="O82" s="501"/>
      <c r="P82" s="500"/>
      <c r="Q82" s="50"/>
      <c r="R82" s="28"/>
      <c r="S82" s="27"/>
      <c r="T82" s="27"/>
      <c r="U82" s="28"/>
      <c r="V82" s="27"/>
      <c r="W82" s="27"/>
      <c r="X82" s="28"/>
      <c r="Y82" s="25"/>
      <c r="Z82" s="25"/>
    </row>
    <row r="83" spans="1:16" ht="12">
      <c r="A83" s="392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</row>
  </sheetData>
  <sheetProtection/>
  <mergeCells count="7">
    <mergeCell ref="A81:B81"/>
    <mergeCell ref="A2:N2"/>
    <mergeCell ref="A4:N4"/>
    <mergeCell ref="A77:P77"/>
    <mergeCell ref="A79:B79"/>
    <mergeCell ref="D80:F80"/>
    <mergeCell ref="B3:I3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6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U54"/>
  <sheetViews>
    <sheetView showGridLines="0" view="pageBreakPreview" zoomScale="60" zoomScaleNormal="70" zoomScalePageLayoutView="0" workbookViewId="0" topLeftCell="A10">
      <selection activeCell="H43" sqref="H43:O50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5.57421875" style="1" customWidth="1"/>
    <col min="4" max="13" width="12.7109375" style="1" customWidth="1"/>
    <col min="14" max="14" width="12.140625" style="1" customWidth="1"/>
    <col min="15" max="16" width="12.7109375" style="1" customWidth="1"/>
    <col min="17" max="21" width="12.7109375" style="1" hidden="1" customWidth="1"/>
    <col min="22" max="22" width="9.140625" style="1" customWidth="1"/>
    <col min="23" max="16384" width="9.140625" style="1" customWidth="1"/>
  </cols>
  <sheetData>
    <row r="1" spans="1:16" ht="20.25">
      <c r="A1" s="2947">
        <f>'СВОД 2025-2027'!A1:J1</f>
        <v>0</v>
      </c>
      <c r="B1" s="2947"/>
      <c r="C1" s="2947"/>
      <c r="D1" s="2947"/>
      <c r="E1" s="2947"/>
      <c r="F1" s="2947"/>
      <c r="G1" s="2947"/>
      <c r="H1" s="2947"/>
      <c r="I1" s="2947"/>
      <c r="J1" s="2947"/>
      <c r="K1" s="2947"/>
      <c r="L1" s="2947"/>
      <c r="M1" s="2947"/>
      <c r="N1" s="2947"/>
      <c r="O1" s="2947"/>
      <c r="P1" s="2947"/>
    </row>
    <row r="2" spans="1:16" ht="34.5" customHeight="1" thickBot="1">
      <c r="A2" s="2933" t="s">
        <v>413</v>
      </c>
      <c r="B2" s="2933"/>
      <c r="C2" s="2933"/>
      <c r="D2" s="2933"/>
      <c r="E2" s="2933"/>
      <c r="F2" s="2933"/>
      <c r="G2" s="2933"/>
      <c r="H2" s="2933"/>
      <c r="I2" s="2933"/>
      <c r="J2" s="2933"/>
      <c r="K2" s="2933"/>
      <c r="L2" s="2933"/>
      <c r="M2" s="2933"/>
      <c r="N2" s="2933"/>
      <c r="O2" s="2933"/>
      <c r="P2" s="2933"/>
    </row>
    <row r="3" spans="1:21" s="3" customFormat="1" ht="18.75" thickBot="1">
      <c r="A3" s="2948" t="s">
        <v>22</v>
      </c>
      <c r="B3" s="2951" t="s">
        <v>23</v>
      </c>
      <c r="C3" s="2951" t="s">
        <v>24</v>
      </c>
      <c r="D3" s="2916" t="s">
        <v>141</v>
      </c>
      <c r="E3" s="2917"/>
      <c r="F3" s="2918"/>
      <c r="G3" s="2918"/>
      <c r="H3" s="2919"/>
      <c r="I3" s="2948" t="s">
        <v>387</v>
      </c>
      <c r="J3" s="2918"/>
      <c r="K3" s="2919"/>
      <c r="L3" s="2923" t="s">
        <v>184</v>
      </c>
      <c r="M3" s="2924"/>
      <c r="N3" s="2924"/>
      <c r="O3" s="2924"/>
      <c r="P3" s="2924"/>
      <c r="Q3" s="2934" t="s">
        <v>630</v>
      </c>
      <c r="R3" s="2935"/>
      <c r="S3" s="2935"/>
      <c r="T3" s="2935"/>
      <c r="U3" s="2936"/>
    </row>
    <row r="4" spans="1:21" s="3" customFormat="1" ht="18.75" customHeight="1">
      <c r="A4" s="2949"/>
      <c r="B4" s="2952"/>
      <c r="C4" s="2952"/>
      <c r="D4" s="2952">
        <v>2021</v>
      </c>
      <c r="E4" s="2948">
        <v>2022</v>
      </c>
      <c r="F4" s="2942">
        <v>2023</v>
      </c>
      <c r="G4" s="2943"/>
      <c r="H4" s="2954"/>
      <c r="I4" s="2942">
        <v>2024</v>
      </c>
      <c r="J4" s="2943"/>
      <c r="K4" s="2944"/>
      <c r="L4" s="2920">
        <v>2025</v>
      </c>
      <c r="M4" s="2921"/>
      <c r="N4" s="2922"/>
      <c r="O4" s="2925">
        <v>2026</v>
      </c>
      <c r="P4" s="2925">
        <v>2027</v>
      </c>
      <c r="Q4" s="2937">
        <v>2025</v>
      </c>
      <c r="R4" s="2938"/>
      <c r="S4" s="2939"/>
      <c r="T4" s="2940">
        <v>2026</v>
      </c>
      <c r="U4" s="2940">
        <v>2027</v>
      </c>
    </row>
    <row r="5" spans="1:21" s="3" customFormat="1" ht="46.5" customHeight="1" thickBot="1">
      <c r="A5" s="2950"/>
      <c r="B5" s="2953"/>
      <c r="C5" s="2953"/>
      <c r="D5" s="2953"/>
      <c r="E5" s="2950"/>
      <c r="F5" s="584" t="s">
        <v>25</v>
      </c>
      <c r="G5" s="585" t="s">
        <v>415</v>
      </c>
      <c r="H5" s="586" t="s">
        <v>416</v>
      </c>
      <c r="I5" s="584" t="s">
        <v>25</v>
      </c>
      <c r="J5" s="585" t="s">
        <v>415</v>
      </c>
      <c r="K5" s="587" t="s">
        <v>416</v>
      </c>
      <c r="L5" s="588" t="s">
        <v>25</v>
      </c>
      <c r="M5" s="589" t="s">
        <v>415</v>
      </c>
      <c r="N5" s="590" t="s">
        <v>417</v>
      </c>
      <c r="O5" s="2926"/>
      <c r="P5" s="2926"/>
      <c r="Q5" s="2418" t="s">
        <v>25</v>
      </c>
      <c r="R5" s="591" t="s">
        <v>415</v>
      </c>
      <c r="S5" s="592" t="s">
        <v>416</v>
      </c>
      <c r="T5" s="2941"/>
      <c r="U5" s="2941"/>
    </row>
    <row r="6" spans="1:21" ht="19.5" customHeight="1" thickBot="1">
      <c r="A6" s="2927" t="s">
        <v>142</v>
      </c>
      <c r="B6" s="2928"/>
      <c r="C6" s="2928"/>
      <c r="D6" s="2928"/>
      <c r="E6" s="2928"/>
      <c r="F6" s="2928"/>
      <c r="G6" s="2928"/>
      <c r="H6" s="2928"/>
      <c r="I6" s="2928"/>
      <c r="J6" s="2928"/>
      <c r="K6" s="2928"/>
      <c r="L6" s="2928"/>
      <c r="M6" s="2928"/>
      <c r="N6" s="2928"/>
      <c r="O6" s="2928"/>
      <c r="P6" s="2928"/>
      <c r="Q6" s="245"/>
      <c r="R6" s="245"/>
      <c r="S6" s="245"/>
      <c r="T6" s="245"/>
      <c r="U6" s="245"/>
    </row>
    <row r="7" spans="1:21" ht="18">
      <c r="A7" s="565" t="s">
        <v>45</v>
      </c>
      <c r="B7" s="566" t="s">
        <v>27</v>
      </c>
      <c r="C7" s="565" t="s">
        <v>28</v>
      </c>
      <c r="D7" s="246">
        <f>D8+D11-D10</f>
        <v>0</v>
      </c>
      <c r="E7" s="247">
        <f aca="true" t="shared" si="0" ref="E7:U7">E8+E11-E10</f>
        <v>0</v>
      </c>
      <c r="F7" s="248">
        <f t="shared" si="0"/>
        <v>0</v>
      </c>
      <c r="G7" s="249">
        <f t="shared" si="0"/>
        <v>0</v>
      </c>
      <c r="H7" s="250">
        <f t="shared" si="0"/>
        <v>0</v>
      </c>
      <c r="I7" s="251">
        <f t="shared" si="0"/>
        <v>0</v>
      </c>
      <c r="J7" s="249">
        <f t="shared" si="0"/>
        <v>0</v>
      </c>
      <c r="K7" s="252">
        <f t="shared" si="0"/>
        <v>0</v>
      </c>
      <c r="L7" s="253">
        <f t="shared" si="0"/>
        <v>0</v>
      </c>
      <c r="M7" s="254">
        <f t="shared" si="0"/>
        <v>0</v>
      </c>
      <c r="N7" s="255">
        <f t="shared" si="0"/>
        <v>0</v>
      </c>
      <c r="O7" s="256">
        <f t="shared" si="0"/>
        <v>0</v>
      </c>
      <c r="P7" s="257">
        <f t="shared" si="0"/>
        <v>0</v>
      </c>
      <c r="Q7" s="258">
        <f t="shared" si="0"/>
        <v>0</v>
      </c>
      <c r="R7" s="254">
        <f t="shared" si="0"/>
        <v>0</v>
      </c>
      <c r="S7" s="259">
        <f t="shared" si="0"/>
        <v>0</v>
      </c>
      <c r="T7" s="257">
        <f t="shared" si="0"/>
        <v>0</v>
      </c>
      <c r="U7" s="256">
        <f t="shared" si="0"/>
        <v>0</v>
      </c>
    </row>
    <row r="8" spans="1:21" ht="18">
      <c r="A8" s="567" t="s">
        <v>51</v>
      </c>
      <c r="B8" s="568" t="s">
        <v>29</v>
      </c>
      <c r="C8" s="567" t="s">
        <v>28</v>
      </c>
      <c r="D8" s="359"/>
      <c r="E8" s="360"/>
      <c r="F8" s="361"/>
      <c r="G8" s="362"/>
      <c r="H8" s="363"/>
      <c r="I8" s="364"/>
      <c r="J8" s="362"/>
      <c r="K8" s="365"/>
      <c r="L8" s="366"/>
      <c r="M8" s="367"/>
      <c r="N8" s="368"/>
      <c r="O8" s="369"/>
      <c r="P8" s="370"/>
      <c r="Q8" s="272"/>
      <c r="R8" s="268"/>
      <c r="S8" s="273"/>
      <c r="T8" s="271"/>
      <c r="U8" s="270"/>
    </row>
    <row r="9" spans="1:21" ht="18">
      <c r="A9" s="569" t="s">
        <v>84</v>
      </c>
      <c r="B9" s="570" t="s">
        <v>30</v>
      </c>
      <c r="C9" s="569" t="s">
        <v>31</v>
      </c>
      <c r="D9" s="341" t="e">
        <f>D8/D7</f>
        <v>#DIV/0!</v>
      </c>
      <c r="E9" s="342" t="e">
        <f>E8/E7</f>
        <v>#DIV/0!</v>
      </c>
      <c r="F9" s="343" t="e">
        <f>F8/F7</f>
        <v>#DIV/0!</v>
      </c>
      <c r="G9" s="344" t="e">
        <f aca="true" t="shared" si="1" ref="G9:U9">G8/G7</f>
        <v>#DIV/0!</v>
      </c>
      <c r="H9" s="345" t="e">
        <f t="shared" si="1"/>
        <v>#DIV/0!</v>
      </c>
      <c r="I9" s="346" t="e">
        <f t="shared" si="1"/>
        <v>#DIV/0!</v>
      </c>
      <c r="J9" s="344" t="e">
        <f t="shared" si="1"/>
        <v>#DIV/0!</v>
      </c>
      <c r="K9" s="347" t="e">
        <f t="shared" si="1"/>
        <v>#DIV/0!</v>
      </c>
      <c r="L9" s="348" t="e">
        <f t="shared" si="1"/>
        <v>#DIV/0!</v>
      </c>
      <c r="M9" s="349" t="e">
        <f t="shared" si="1"/>
        <v>#DIV/0!</v>
      </c>
      <c r="N9" s="350" t="e">
        <f t="shared" si="1"/>
        <v>#DIV/0!</v>
      </c>
      <c r="O9" s="351" t="e">
        <f t="shared" si="1"/>
        <v>#DIV/0!</v>
      </c>
      <c r="P9" s="352" t="e">
        <f t="shared" si="1"/>
        <v>#DIV/0!</v>
      </c>
      <c r="Q9" s="353" t="e">
        <f t="shared" si="1"/>
        <v>#DIV/0!</v>
      </c>
      <c r="R9" s="349" t="e">
        <f t="shared" si="1"/>
        <v>#DIV/0!</v>
      </c>
      <c r="S9" s="354" t="e">
        <f t="shared" si="1"/>
        <v>#DIV/0!</v>
      </c>
      <c r="T9" s="352" t="e">
        <f t="shared" si="1"/>
        <v>#DIV/0!</v>
      </c>
      <c r="U9" s="351" t="e">
        <f t="shared" si="1"/>
        <v>#DIV/0!</v>
      </c>
    </row>
    <row r="10" spans="1:21" ht="18">
      <c r="A10" s="567" t="s">
        <v>52</v>
      </c>
      <c r="B10" s="568" t="s">
        <v>32</v>
      </c>
      <c r="C10" s="567" t="s">
        <v>28</v>
      </c>
      <c r="D10" s="359"/>
      <c r="E10" s="360"/>
      <c r="F10" s="361"/>
      <c r="G10" s="362"/>
      <c r="H10" s="363"/>
      <c r="I10" s="364"/>
      <c r="J10" s="362"/>
      <c r="K10" s="365"/>
      <c r="L10" s="366"/>
      <c r="M10" s="367"/>
      <c r="N10" s="368"/>
      <c r="O10" s="369"/>
      <c r="P10" s="370"/>
      <c r="Q10" s="272"/>
      <c r="R10" s="268"/>
      <c r="S10" s="273"/>
      <c r="T10" s="271"/>
      <c r="U10" s="270"/>
    </row>
    <row r="11" spans="1:21" ht="18">
      <c r="A11" s="567" t="s">
        <v>53</v>
      </c>
      <c r="B11" s="568" t="s">
        <v>33</v>
      </c>
      <c r="C11" s="567" t="s">
        <v>28</v>
      </c>
      <c r="D11" s="260">
        <f>D12+D14</f>
        <v>0</v>
      </c>
      <c r="E11" s="261">
        <f aca="true" t="shared" si="2" ref="E11:U11">E12+E14</f>
        <v>0</v>
      </c>
      <c r="F11" s="262">
        <f t="shared" si="2"/>
        <v>0</v>
      </c>
      <c r="G11" s="263">
        <f t="shared" si="2"/>
        <v>0</v>
      </c>
      <c r="H11" s="264">
        <f t="shared" si="2"/>
        <v>0</v>
      </c>
      <c r="I11" s="265">
        <f t="shared" si="2"/>
        <v>0</v>
      </c>
      <c r="J11" s="263">
        <f t="shared" si="2"/>
        <v>0</v>
      </c>
      <c r="K11" s="266">
        <f t="shared" si="2"/>
        <v>0</v>
      </c>
      <c r="L11" s="267">
        <f t="shared" si="2"/>
        <v>0</v>
      </c>
      <c r="M11" s="268">
        <f t="shared" si="2"/>
        <v>0</v>
      </c>
      <c r="N11" s="269">
        <f t="shared" si="2"/>
        <v>0</v>
      </c>
      <c r="O11" s="270">
        <f t="shared" si="2"/>
        <v>0</v>
      </c>
      <c r="P11" s="271">
        <f t="shared" si="2"/>
        <v>0</v>
      </c>
      <c r="Q11" s="272">
        <f t="shared" si="2"/>
        <v>0</v>
      </c>
      <c r="R11" s="268">
        <f t="shared" si="2"/>
        <v>0</v>
      </c>
      <c r="S11" s="273">
        <f t="shared" si="2"/>
        <v>0</v>
      </c>
      <c r="T11" s="271">
        <f t="shared" si="2"/>
        <v>0</v>
      </c>
      <c r="U11" s="270">
        <f t="shared" si="2"/>
        <v>0</v>
      </c>
    </row>
    <row r="12" spans="1:21" ht="18">
      <c r="A12" s="567" t="s">
        <v>54</v>
      </c>
      <c r="B12" s="568" t="s">
        <v>34</v>
      </c>
      <c r="C12" s="567" t="s">
        <v>28</v>
      </c>
      <c r="D12" s="359"/>
      <c r="E12" s="360"/>
      <c r="F12" s="361"/>
      <c r="G12" s="362"/>
      <c r="H12" s="363"/>
      <c r="I12" s="364"/>
      <c r="J12" s="362"/>
      <c r="K12" s="365"/>
      <c r="L12" s="366"/>
      <c r="M12" s="367"/>
      <c r="N12" s="368"/>
      <c r="O12" s="369"/>
      <c r="P12" s="370"/>
      <c r="Q12" s="272"/>
      <c r="R12" s="268"/>
      <c r="S12" s="273"/>
      <c r="T12" s="271"/>
      <c r="U12" s="270"/>
    </row>
    <row r="13" spans="1:21" ht="18">
      <c r="A13" s="569" t="s">
        <v>386</v>
      </c>
      <c r="B13" s="570" t="s">
        <v>30</v>
      </c>
      <c r="C13" s="569" t="s">
        <v>31</v>
      </c>
      <c r="D13" s="341" t="e">
        <f>D12/D11</f>
        <v>#DIV/0!</v>
      </c>
      <c r="E13" s="342" t="e">
        <f>E12/E11</f>
        <v>#DIV/0!</v>
      </c>
      <c r="F13" s="343" t="e">
        <f>F12/F11</f>
        <v>#DIV/0!</v>
      </c>
      <c r="G13" s="344" t="e">
        <f aca="true" t="shared" si="3" ref="G13:U13">G12/G11</f>
        <v>#DIV/0!</v>
      </c>
      <c r="H13" s="345" t="e">
        <f t="shared" si="3"/>
        <v>#DIV/0!</v>
      </c>
      <c r="I13" s="346" t="e">
        <f t="shared" si="3"/>
        <v>#DIV/0!</v>
      </c>
      <c r="J13" s="344" t="e">
        <f t="shared" si="3"/>
        <v>#DIV/0!</v>
      </c>
      <c r="K13" s="347" t="e">
        <f t="shared" si="3"/>
        <v>#DIV/0!</v>
      </c>
      <c r="L13" s="348" t="e">
        <f t="shared" si="3"/>
        <v>#DIV/0!</v>
      </c>
      <c r="M13" s="355" t="e">
        <f t="shared" si="3"/>
        <v>#DIV/0!</v>
      </c>
      <c r="N13" s="356" t="e">
        <f t="shared" si="3"/>
        <v>#DIV/0!</v>
      </c>
      <c r="O13" s="357" t="e">
        <f t="shared" si="3"/>
        <v>#DIV/0!</v>
      </c>
      <c r="P13" s="358" t="e">
        <f t="shared" si="3"/>
        <v>#DIV/0!</v>
      </c>
      <c r="Q13" s="353" t="e">
        <f t="shared" si="3"/>
        <v>#DIV/0!</v>
      </c>
      <c r="R13" s="349" t="e">
        <f t="shared" si="3"/>
        <v>#DIV/0!</v>
      </c>
      <c r="S13" s="354" t="e">
        <f t="shared" si="3"/>
        <v>#DIV/0!</v>
      </c>
      <c r="T13" s="352" t="e">
        <f t="shared" si="3"/>
        <v>#DIV/0!</v>
      </c>
      <c r="U13" s="351" t="e">
        <f t="shared" si="3"/>
        <v>#DIV/0!</v>
      </c>
    </row>
    <row r="14" spans="1:21" ht="18">
      <c r="A14" s="571" t="s">
        <v>57</v>
      </c>
      <c r="B14" s="572" t="s">
        <v>35</v>
      </c>
      <c r="C14" s="571" t="s">
        <v>28</v>
      </c>
      <c r="D14" s="274">
        <f>D15+D19+D20+D21+D22</f>
        <v>0</v>
      </c>
      <c r="E14" s="275">
        <f aca="true" t="shared" si="4" ref="E14:U14">E15+E19+E20+E21+E22</f>
        <v>0</v>
      </c>
      <c r="F14" s="276">
        <f>G14+H14</f>
        <v>0</v>
      </c>
      <c r="G14" s="277">
        <f t="shared" si="4"/>
        <v>0</v>
      </c>
      <c r="H14" s="278">
        <f t="shared" si="4"/>
        <v>0</v>
      </c>
      <c r="I14" s="279">
        <f>K14+J14</f>
        <v>0</v>
      </c>
      <c r="J14" s="277">
        <f t="shared" si="4"/>
        <v>0</v>
      </c>
      <c r="K14" s="280">
        <f t="shared" si="4"/>
        <v>0</v>
      </c>
      <c r="L14" s="281">
        <f t="shared" si="4"/>
        <v>0</v>
      </c>
      <c r="M14" s="319">
        <f t="shared" si="4"/>
        <v>0</v>
      </c>
      <c r="N14" s="320">
        <f t="shared" si="4"/>
        <v>0</v>
      </c>
      <c r="O14" s="321">
        <f t="shared" si="4"/>
        <v>0</v>
      </c>
      <c r="P14" s="322">
        <f t="shared" si="4"/>
        <v>0</v>
      </c>
      <c r="Q14" s="272">
        <f t="shared" si="4"/>
        <v>0</v>
      </c>
      <c r="R14" s="268">
        <f t="shared" si="4"/>
        <v>0</v>
      </c>
      <c r="S14" s="273">
        <f t="shared" si="4"/>
        <v>0</v>
      </c>
      <c r="T14" s="271">
        <f t="shared" si="4"/>
        <v>0</v>
      </c>
      <c r="U14" s="270">
        <f t="shared" si="4"/>
        <v>0</v>
      </c>
    </row>
    <row r="15" spans="1:21" ht="18">
      <c r="A15" s="567"/>
      <c r="B15" s="568" t="s">
        <v>37</v>
      </c>
      <c r="C15" s="567" t="s">
        <v>28</v>
      </c>
      <c r="D15" s="260">
        <f>D16+D17+D18</f>
        <v>0</v>
      </c>
      <c r="E15" s="261">
        <f aca="true" t="shared" si="5" ref="E15:U15">E16+E17+E18</f>
        <v>0</v>
      </c>
      <c r="F15" s="262">
        <f t="shared" si="5"/>
        <v>0</v>
      </c>
      <c r="G15" s="263">
        <f t="shared" si="5"/>
        <v>0</v>
      </c>
      <c r="H15" s="264">
        <f t="shared" si="5"/>
        <v>0</v>
      </c>
      <c r="I15" s="265">
        <f t="shared" si="5"/>
        <v>0</v>
      </c>
      <c r="J15" s="263">
        <f t="shared" si="5"/>
        <v>0</v>
      </c>
      <c r="K15" s="266">
        <f t="shared" si="5"/>
        <v>0</v>
      </c>
      <c r="L15" s="267">
        <f t="shared" si="5"/>
        <v>0</v>
      </c>
      <c r="M15" s="319">
        <f t="shared" si="5"/>
        <v>0</v>
      </c>
      <c r="N15" s="320">
        <f t="shared" si="5"/>
        <v>0</v>
      </c>
      <c r="O15" s="321">
        <f t="shared" si="5"/>
        <v>0</v>
      </c>
      <c r="P15" s="322">
        <f t="shared" si="5"/>
        <v>0</v>
      </c>
      <c r="Q15" s="272">
        <f t="shared" si="5"/>
        <v>0</v>
      </c>
      <c r="R15" s="268">
        <f t="shared" si="5"/>
        <v>0</v>
      </c>
      <c r="S15" s="273">
        <f t="shared" si="5"/>
        <v>0</v>
      </c>
      <c r="T15" s="271">
        <f t="shared" si="5"/>
        <v>0</v>
      </c>
      <c r="U15" s="270">
        <f t="shared" si="5"/>
        <v>0</v>
      </c>
    </row>
    <row r="16" spans="1:21" ht="18">
      <c r="A16" s="567"/>
      <c r="B16" s="573" t="s">
        <v>398</v>
      </c>
      <c r="C16" s="569" t="s">
        <v>28</v>
      </c>
      <c r="D16" s="332">
        <f aca="true" t="shared" si="6" ref="D16:U16">D25+D34</f>
        <v>0</v>
      </c>
      <c r="E16" s="333">
        <f t="shared" si="6"/>
        <v>0</v>
      </c>
      <c r="F16" s="324">
        <f t="shared" si="6"/>
        <v>0</v>
      </c>
      <c r="G16" s="334">
        <f t="shared" si="6"/>
        <v>0</v>
      </c>
      <c r="H16" s="335">
        <f t="shared" si="6"/>
        <v>0</v>
      </c>
      <c r="I16" s="331">
        <f t="shared" si="6"/>
        <v>0</v>
      </c>
      <c r="J16" s="334">
        <f t="shared" si="6"/>
        <v>0</v>
      </c>
      <c r="K16" s="336">
        <f t="shared" si="6"/>
        <v>0</v>
      </c>
      <c r="L16" s="328">
        <f t="shared" si="6"/>
        <v>0</v>
      </c>
      <c r="M16" s="337">
        <f t="shared" si="6"/>
        <v>0</v>
      </c>
      <c r="N16" s="338">
        <f t="shared" si="6"/>
        <v>0</v>
      </c>
      <c r="O16" s="339">
        <f t="shared" si="6"/>
        <v>0</v>
      </c>
      <c r="P16" s="340">
        <f t="shared" si="6"/>
        <v>0</v>
      </c>
      <c r="Q16" s="330">
        <f t="shared" si="6"/>
        <v>0</v>
      </c>
      <c r="R16" s="325">
        <f t="shared" si="6"/>
        <v>0</v>
      </c>
      <c r="S16" s="326">
        <f t="shared" si="6"/>
        <v>0</v>
      </c>
      <c r="T16" s="329">
        <f t="shared" si="6"/>
        <v>0</v>
      </c>
      <c r="U16" s="323">
        <f t="shared" si="6"/>
        <v>0</v>
      </c>
    </row>
    <row r="17" spans="1:21" ht="18">
      <c r="A17" s="567"/>
      <c r="B17" s="573" t="s">
        <v>399</v>
      </c>
      <c r="C17" s="569" t="s">
        <v>28</v>
      </c>
      <c r="D17" s="332">
        <f aca="true" t="shared" si="7" ref="D17:U17">D26+D35</f>
        <v>0</v>
      </c>
      <c r="E17" s="333">
        <f t="shared" si="7"/>
        <v>0</v>
      </c>
      <c r="F17" s="324">
        <f t="shared" si="7"/>
        <v>0</v>
      </c>
      <c r="G17" s="334">
        <f t="shared" si="7"/>
        <v>0</v>
      </c>
      <c r="H17" s="335">
        <f t="shared" si="7"/>
        <v>0</v>
      </c>
      <c r="I17" s="331">
        <f t="shared" si="7"/>
        <v>0</v>
      </c>
      <c r="J17" s="334">
        <f t="shared" si="7"/>
        <v>0</v>
      </c>
      <c r="K17" s="336">
        <f t="shared" si="7"/>
        <v>0</v>
      </c>
      <c r="L17" s="328">
        <f t="shared" si="7"/>
        <v>0</v>
      </c>
      <c r="M17" s="337">
        <f t="shared" si="7"/>
        <v>0</v>
      </c>
      <c r="N17" s="338">
        <f t="shared" si="7"/>
        <v>0</v>
      </c>
      <c r="O17" s="339">
        <f t="shared" si="7"/>
        <v>0</v>
      </c>
      <c r="P17" s="340">
        <f t="shared" si="7"/>
        <v>0</v>
      </c>
      <c r="Q17" s="330">
        <f t="shared" si="7"/>
        <v>0</v>
      </c>
      <c r="R17" s="325">
        <f t="shared" si="7"/>
        <v>0</v>
      </c>
      <c r="S17" s="326">
        <f t="shared" si="7"/>
        <v>0</v>
      </c>
      <c r="T17" s="329">
        <f t="shared" si="7"/>
        <v>0</v>
      </c>
      <c r="U17" s="323">
        <f t="shared" si="7"/>
        <v>0</v>
      </c>
    </row>
    <row r="18" spans="1:21" ht="18">
      <c r="A18" s="567"/>
      <c r="B18" s="573" t="s">
        <v>400</v>
      </c>
      <c r="C18" s="569" t="s">
        <v>28</v>
      </c>
      <c r="D18" s="332">
        <f aca="true" t="shared" si="8" ref="D18:U18">D27+D36</f>
        <v>0</v>
      </c>
      <c r="E18" s="333">
        <f t="shared" si="8"/>
        <v>0</v>
      </c>
      <c r="F18" s="324">
        <f t="shared" si="8"/>
        <v>0</v>
      </c>
      <c r="G18" s="334">
        <f t="shared" si="8"/>
        <v>0</v>
      </c>
      <c r="H18" s="335">
        <f t="shared" si="8"/>
        <v>0</v>
      </c>
      <c r="I18" s="331">
        <f t="shared" si="8"/>
        <v>0</v>
      </c>
      <c r="J18" s="334">
        <f t="shared" si="8"/>
        <v>0</v>
      </c>
      <c r="K18" s="336">
        <f t="shared" si="8"/>
        <v>0</v>
      </c>
      <c r="L18" s="328">
        <f t="shared" si="8"/>
        <v>0</v>
      </c>
      <c r="M18" s="337">
        <f t="shared" si="8"/>
        <v>0</v>
      </c>
      <c r="N18" s="338">
        <f t="shared" si="8"/>
        <v>0</v>
      </c>
      <c r="O18" s="339">
        <f t="shared" si="8"/>
        <v>0</v>
      </c>
      <c r="P18" s="340">
        <f t="shared" si="8"/>
        <v>0</v>
      </c>
      <c r="Q18" s="330">
        <f t="shared" si="8"/>
        <v>0</v>
      </c>
      <c r="R18" s="325">
        <f t="shared" si="8"/>
        <v>0</v>
      </c>
      <c r="S18" s="326">
        <f t="shared" si="8"/>
        <v>0</v>
      </c>
      <c r="T18" s="329">
        <f t="shared" si="8"/>
        <v>0</v>
      </c>
      <c r="U18" s="323">
        <f t="shared" si="8"/>
        <v>0</v>
      </c>
    </row>
    <row r="19" spans="1:21" ht="18">
      <c r="A19" s="567"/>
      <c r="B19" s="568" t="s">
        <v>39</v>
      </c>
      <c r="C19" s="567" t="s">
        <v>28</v>
      </c>
      <c r="D19" s="260">
        <f aca="true" t="shared" si="9" ref="D19:U19">D28+D37</f>
        <v>0</v>
      </c>
      <c r="E19" s="261">
        <f t="shared" si="9"/>
        <v>0</v>
      </c>
      <c r="F19" s="262">
        <f t="shared" si="9"/>
        <v>0</v>
      </c>
      <c r="G19" s="263">
        <f t="shared" si="9"/>
        <v>0</v>
      </c>
      <c r="H19" s="264">
        <f t="shared" si="9"/>
        <v>0</v>
      </c>
      <c r="I19" s="265">
        <f t="shared" si="9"/>
        <v>0</v>
      </c>
      <c r="J19" s="263">
        <f t="shared" si="9"/>
        <v>0</v>
      </c>
      <c r="K19" s="266">
        <f t="shared" si="9"/>
        <v>0</v>
      </c>
      <c r="L19" s="267">
        <f t="shared" si="9"/>
        <v>0</v>
      </c>
      <c r="M19" s="319">
        <f t="shared" si="9"/>
        <v>0</v>
      </c>
      <c r="N19" s="320">
        <f t="shared" si="9"/>
        <v>0</v>
      </c>
      <c r="O19" s="321">
        <f t="shared" si="9"/>
        <v>0</v>
      </c>
      <c r="P19" s="322">
        <f t="shared" si="9"/>
        <v>0</v>
      </c>
      <c r="Q19" s="272">
        <f t="shared" si="9"/>
        <v>0</v>
      </c>
      <c r="R19" s="268">
        <f t="shared" si="9"/>
        <v>0</v>
      </c>
      <c r="S19" s="273">
        <f t="shared" si="9"/>
        <v>0</v>
      </c>
      <c r="T19" s="271">
        <f t="shared" si="9"/>
        <v>0</v>
      </c>
      <c r="U19" s="270">
        <f t="shared" si="9"/>
        <v>0</v>
      </c>
    </row>
    <row r="20" spans="1:21" ht="18">
      <c r="A20" s="567"/>
      <c r="B20" s="568" t="s">
        <v>41</v>
      </c>
      <c r="C20" s="567" t="s">
        <v>28</v>
      </c>
      <c r="D20" s="260">
        <f aca="true" t="shared" si="10" ref="D20:U20">D29+D38</f>
        <v>0</v>
      </c>
      <c r="E20" s="261">
        <f t="shared" si="10"/>
        <v>0</v>
      </c>
      <c r="F20" s="262">
        <f t="shared" si="10"/>
        <v>0</v>
      </c>
      <c r="G20" s="263">
        <f t="shared" si="10"/>
        <v>0</v>
      </c>
      <c r="H20" s="264">
        <f t="shared" si="10"/>
        <v>0</v>
      </c>
      <c r="I20" s="265">
        <f t="shared" si="10"/>
        <v>0</v>
      </c>
      <c r="J20" s="263">
        <f t="shared" si="10"/>
        <v>0</v>
      </c>
      <c r="K20" s="266">
        <f t="shared" si="10"/>
        <v>0</v>
      </c>
      <c r="L20" s="267">
        <f t="shared" si="10"/>
        <v>0</v>
      </c>
      <c r="M20" s="319">
        <f t="shared" si="10"/>
        <v>0</v>
      </c>
      <c r="N20" s="320">
        <f t="shared" si="10"/>
        <v>0</v>
      </c>
      <c r="O20" s="321">
        <f t="shared" si="10"/>
        <v>0</v>
      </c>
      <c r="P20" s="322">
        <f t="shared" si="10"/>
        <v>0</v>
      </c>
      <c r="Q20" s="272">
        <f t="shared" si="10"/>
        <v>0</v>
      </c>
      <c r="R20" s="268">
        <f t="shared" si="10"/>
        <v>0</v>
      </c>
      <c r="S20" s="273">
        <f t="shared" si="10"/>
        <v>0</v>
      </c>
      <c r="T20" s="271">
        <f t="shared" si="10"/>
        <v>0</v>
      </c>
      <c r="U20" s="270">
        <f t="shared" si="10"/>
        <v>0</v>
      </c>
    </row>
    <row r="21" spans="1:21" ht="18">
      <c r="A21" s="574"/>
      <c r="B21" s="568" t="s">
        <v>43</v>
      </c>
      <c r="C21" s="567" t="s">
        <v>28</v>
      </c>
      <c r="D21" s="260">
        <f>D30+D39</f>
        <v>0</v>
      </c>
      <c r="E21" s="261">
        <f aca="true" t="shared" si="11" ref="E21:U21">E30+E39</f>
        <v>0</v>
      </c>
      <c r="F21" s="262">
        <f t="shared" si="11"/>
        <v>0</v>
      </c>
      <c r="G21" s="263">
        <f t="shared" si="11"/>
        <v>0</v>
      </c>
      <c r="H21" s="264">
        <f t="shared" si="11"/>
        <v>0</v>
      </c>
      <c r="I21" s="265">
        <f t="shared" si="11"/>
        <v>0</v>
      </c>
      <c r="J21" s="263">
        <f t="shared" si="11"/>
        <v>0</v>
      </c>
      <c r="K21" s="266">
        <f t="shared" si="11"/>
        <v>0</v>
      </c>
      <c r="L21" s="267">
        <f t="shared" si="11"/>
        <v>0</v>
      </c>
      <c r="M21" s="319">
        <f t="shared" si="11"/>
        <v>0</v>
      </c>
      <c r="N21" s="320">
        <f t="shared" si="11"/>
        <v>0</v>
      </c>
      <c r="O21" s="321">
        <f t="shared" si="11"/>
        <v>0</v>
      </c>
      <c r="P21" s="322">
        <f t="shared" si="11"/>
        <v>0</v>
      </c>
      <c r="Q21" s="272">
        <f t="shared" si="11"/>
        <v>0</v>
      </c>
      <c r="R21" s="268">
        <f t="shared" si="11"/>
        <v>0</v>
      </c>
      <c r="S21" s="273">
        <f t="shared" si="11"/>
        <v>0</v>
      </c>
      <c r="T21" s="271">
        <f t="shared" si="11"/>
        <v>0</v>
      </c>
      <c r="U21" s="270">
        <f t="shared" si="11"/>
        <v>0</v>
      </c>
    </row>
    <row r="22" spans="1:21" ht="18.75" thickBot="1">
      <c r="A22" s="575"/>
      <c r="B22" s="576" t="s">
        <v>75</v>
      </c>
      <c r="C22" s="577" t="s">
        <v>28</v>
      </c>
      <c r="D22" s="282">
        <f>D31+D40</f>
        <v>0</v>
      </c>
      <c r="E22" s="283">
        <f aca="true" t="shared" si="12" ref="E22:U22">E31+E40</f>
        <v>0</v>
      </c>
      <c r="F22" s="284">
        <f t="shared" si="12"/>
        <v>0</v>
      </c>
      <c r="G22" s="285">
        <f t="shared" si="12"/>
        <v>0</v>
      </c>
      <c r="H22" s="286">
        <f t="shared" si="12"/>
        <v>0</v>
      </c>
      <c r="I22" s="287">
        <f t="shared" si="12"/>
        <v>0</v>
      </c>
      <c r="J22" s="285">
        <f t="shared" si="12"/>
        <v>0</v>
      </c>
      <c r="K22" s="288">
        <f t="shared" si="12"/>
        <v>0</v>
      </c>
      <c r="L22" s="289">
        <f t="shared" si="12"/>
        <v>0</v>
      </c>
      <c r="M22" s="285">
        <f t="shared" si="12"/>
        <v>0</v>
      </c>
      <c r="N22" s="288">
        <f t="shared" si="12"/>
        <v>0</v>
      </c>
      <c r="O22" s="282">
        <f t="shared" si="12"/>
        <v>0</v>
      </c>
      <c r="P22" s="283">
        <f t="shared" si="12"/>
        <v>0</v>
      </c>
      <c r="Q22" s="290">
        <f t="shared" si="12"/>
        <v>0</v>
      </c>
      <c r="R22" s="285">
        <f t="shared" si="12"/>
        <v>0</v>
      </c>
      <c r="S22" s="286">
        <f t="shared" si="12"/>
        <v>0</v>
      </c>
      <c r="T22" s="283">
        <f t="shared" si="12"/>
        <v>0</v>
      </c>
      <c r="U22" s="282">
        <f t="shared" si="12"/>
        <v>0</v>
      </c>
    </row>
    <row r="23" spans="1:21" ht="31.5">
      <c r="A23" s="578" t="s">
        <v>36</v>
      </c>
      <c r="B23" s="579" t="s">
        <v>384</v>
      </c>
      <c r="C23" s="565" t="s">
        <v>28</v>
      </c>
      <c r="D23" s="310">
        <f>D24+D28+D29+D30+D31</f>
        <v>0</v>
      </c>
      <c r="E23" s="311">
        <f>E24+E28+E29+E30+E31</f>
        <v>0</v>
      </c>
      <c r="F23" s="312">
        <f>G23+H23</f>
        <v>0</v>
      </c>
      <c r="G23" s="313">
        <f>G24+G28+G29+G30+G31</f>
        <v>0</v>
      </c>
      <c r="H23" s="314">
        <f>H24+H28+H29+H30+H31</f>
        <v>0</v>
      </c>
      <c r="I23" s="312">
        <f>K23+J23</f>
        <v>0</v>
      </c>
      <c r="J23" s="313">
        <f aca="true" t="shared" si="13" ref="J23:U23">J24+J28+J29+J30+J31</f>
        <v>0</v>
      </c>
      <c r="K23" s="315">
        <f t="shared" si="13"/>
        <v>0</v>
      </c>
      <c r="L23" s="316">
        <f t="shared" si="13"/>
        <v>0</v>
      </c>
      <c r="M23" s="313">
        <f t="shared" si="13"/>
        <v>0</v>
      </c>
      <c r="N23" s="315">
        <f t="shared" si="13"/>
        <v>0</v>
      </c>
      <c r="O23" s="310">
        <f t="shared" si="13"/>
        <v>0</v>
      </c>
      <c r="P23" s="317">
        <f t="shared" si="13"/>
        <v>0</v>
      </c>
      <c r="Q23" s="318">
        <f t="shared" si="13"/>
        <v>0</v>
      </c>
      <c r="R23" s="313">
        <f t="shared" si="13"/>
        <v>0</v>
      </c>
      <c r="S23" s="314">
        <f t="shared" si="13"/>
        <v>0</v>
      </c>
      <c r="T23" s="317">
        <f t="shared" si="13"/>
        <v>0</v>
      </c>
      <c r="U23" s="310">
        <f t="shared" si="13"/>
        <v>0</v>
      </c>
    </row>
    <row r="24" spans="1:21" ht="18">
      <c r="A24" s="580"/>
      <c r="B24" s="568" t="s">
        <v>397</v>
      </c>
      <c r="C24" s="567" t="s">
        <v>28</v>
      </c>
      <c r="D24" s="270">
        <f>D25+D26+D27</f>
        <v>0</v>
      </c>
      <c r="E24" s="291">
        <f aca="true" t="shared" si="14" ref="E24:U24">E25+E26+E27</f>
        <v>0</v>
      </c>
      <c r="F24" s="262">
        <f aca="true" t="shared" si="15" ref="F24:F40">G24+H24</f>
        <v>0</v>
      </c>
      <c r="G24" s="268">
        <f t="shared" si="14"/>
        <v>0</v>
      </c>
      <c r="H24" s="273">
        <f t="shared" si="14"/>
        <v>0</v>
      </c>
      <c r="I24" s="262">
        <f aca="true" t="shared" si="16" ref="I24:I40">K24+J24</f>
        <v>0</v>
      </c>
      <c r="J24" s="268">
        <f t="shared" si="14"/>
        <v>0</v>
      </c>
      <c r="K24" s="269">
        <f t="shared" si="14"/>
        <v>0</v>
      </c>
      <c r="L24" s="267">
        <f t="shared" si="14"/>
        <v>0</v>
      </c>
      <c r="M24" s="268">
        <f t="shared" si="14"/>
        <v>0</v>
      </c>
      <c r="N24" s="269">
        <f t="shared" si="14"/>
        <v>0</v>
      </c>
      <c r="O24" s="270">
        <f t="shared" si="14"/>
        <v>0</v>
      </c>
      <c r="P24" s="271">
        <f t="shared" si="14"/>
        <v>0</v>
      </c>
      <c r="Q24" s="272">
        <f t="shared" si="14"/>
        <v>0</v>
      </c>
      <c r="R24" s="268">
        <f t="shared" si="14"/>
        <v>0</v>
      </c>
      <c r="S24" s="273">
        <f t="shared" si="14"/>
        <v>0</v>
      </c>
      <c r="T24" s="271">
        <f t="shared" si="14"/>
        <v>0</v>
      </c>
      <c r="U24" s="270">
        <f t="shared" si="14"/>
        <v>0</v>
      </c>
    </row>
    <row r="25" spans="1:21" ht="18">
      <c r="A25" s="580"/>
      <c r="B25" s="573" t="s">
        <v>398</v>
      </c>
      <c r="C25" s="569" t="s">
        <v>28</v>
      </c>
      <c r="D25" s="371"/>
      <c r="E25" s="372"/>
      <c r="F25" s="324">
        <f t="shared" si="15"/>
        <v>0</v>
      </c>
      <c r="G25" s="378"/>
      <c r="H25" s="379"/>
      <c r="I25" s="324">
        <f t="shared" si="16"/>
        <v>0</v>
      </c>
      <c r="J25" s="378"/>
      <c r="K25" s="383"/>
      <c r="L25" s="328">
        <f>'Тепловой баланс помесячно'!N34</f>
        <v>0</v>
      </c>
      <c r="M25" s="325">
        <f>'Тепловой баланс помесячно'!O34</f>
        <v>0</v>
      </c>
      <c r="N25" s="327">
        <f>'Тепловой баланс помесячно'!P34</f>
        <v>0</v>
      </c>
      <c r="O25" s="371"/>
      <c r="P25" s="376"/>
      <c r="Q25" s="330"/>
      <c r="R25" s="325"/>
      <c r="S25" s="326"/>
      <c r="T25" s="329"/>
      <c r="U25" s="323"/>
    </row>
    <row r="26" spans="1:21" ht="18">
      <c r="A26" s="580"/>
      <c r="B26" s="573" t="s">
        <v>399</v>
      </c>
      <c r="C26" s="569" t="s">
        <v>28</v>
      </c>
      <c r="D26" s="371"/>
      <c r="E26" s="372"/>
      <c r="F26" s="324">
        <f t="shared" si="15"/>
        <v>0</v>
      </c>
      <c r="G26" s="378"/>
      <c r="H26" s="379"/>
      <c r="I26" s="324">
        <f t="shared" si="16"/>
        <v>0</v>
      </c>
      <c r="J26" s="378"/>
      <c r="K26" s="383"/>
      <c r="L26" s="328">
        <f>'Тепловой баланс помесячно'!N35</f>
        <v>0</v>
      </c>
      <c r="M26" s="325">
        <f>'Тепловой баланс помесячно'!O35</f>
        <v>0</v>
      </c>
      <c r="N26" s="327">
        <f>'Тепловой баланс помесячно'!P35</f>
        <v>0</v>
      </c>
      <c r="O26" s="371"/>
      <c r="P26" s="376"/>
      <c r="Q26" s="330"/>
      <c r="R26" s="325"/>
      <c r="S26" s="326"/>
      <c r="T26" s="329"/>
      <c r="U26" s="323"/>
    </row>
    <row r="27" spans="1:21" ht="18">
      <c r="A27" s="580"/>
      <c r="B27" s="573" t="s">
        <v>400</v>
      </c>
      <c r="C27" s="569" t="s">
        <v>28</v>
      </c>
      <c r="D27" s="371"/>
      <c r="E27" s="372"/>
      <c r="F27" s="324">
        <f t="shared" si="15"/>
        <v>0</v>
      </c>
      <c r="G27" s="378"/>
      <c r="H27" s="379"/>
      <c r="I27" s="324">
        <f t="shared" si="16"/>
        <v>0</v>
      </c>
      <c r="J27" s="378"/>
      <c r="K27" s="383"/>
      <c r="L27" s="328">
        <f>'Тепловой баланс помесячно'!N36</f>
        <v>0</v>
      </c>
      <c r="M27" s="325">
        <f>'Тепловой баланс помесячно'!O36</f>
        <v>0</v>
      </c>
      <c r="N27" s="327">
        <f>'Тепловой баланс помесячно'!P36</f>
        <v>0</v>
      </c>
      <c r="O27" s="371"/>
      <c r="P27" s="376"/>
      <c r="Q27" s="330"/>
      <c r="R27" s="325"/>
      <c r="S27" s="326"/>
      <c r="T27" s="329"/>
      <c r="U27" s="323"/>
    </row>
    <row r="28" spans="1:21" ht="18">
      <c r="A28" s="580"/>
      <c r="B28" s="568" t="s">
        <v>39</v>
      </c>
      <c r="C28" s="567" t="s">
        <v>28</v>
      </c>
      <c r="D28" s="369"/>
      <c r="E28" s="373"/>
      <c r="F28" s="262">
        <f t="shared" si="15"/>
        <v>0</v>
      </c>
      <c r="G28" s="367"/>
      <c r="H28" s="380"/>
      <c r="I28" s="262">
        <f t="shared" si="16"/>
        <v>0</v>
      </c>
      <c r="J28" s="367"/>
      <c r="K28" s="368"/>
      <c r="L28" s="267">
        <f>'Тепловой баланс помесячно'!N10+'Тепловой баланс помесячно'!N14+'Тепловой баланс помесячно'!N19+'Тепловой баланс помесячно'!N30</f>
        <v>0</v>
      </c>
      <c r="M28" s="268">
        <f>'Тепловой баланс помесячно'!O10+'Тепловой баланс помесячно'!O14+'Тепловой баланс помесячно'!O19+'Тепловой баланс помесячно'!O30</f>
        <v>0</v>
      </c>
      <c r="N28" s="269">
        <f>'Тепловой баланс помесячно'!P10+'Тепловой баланс помесячно'!P14+'Тепловой баланс помесячно'!P19+'Тепловой баланс помесячно'!P30</f>
        <v>0</v>
      </c>
      <c r="O28" s="369"/>
      <c r="P28" s="370"/>
      <c r="Q28" s="272"/>
      <c r="R28" s="268"/>
      <c r="S28" s="273"/>
      <c r="T28" s="271"/>
      <c r="U28" s="270"/>
    </row>
    <row r="29" spans="1:21" ht="18">
      <c r="A29" s="580"/>
      <c r="B29" s="568" t="s">
        <v>41</v>
      </c>
      <c r="C29" s="567" t="s">
        <v>28</v>
      </c>
      <c r="D29" s="369"/>
      <c r="E29" s="373"/>
      <c r="F29" s="262">
        <f t="shared" si="15"/>
        <v>0</v>
      </c>
      <c r="G29" s="367"/>
      <c r="H29" s="380"/>
      <c r="I29" s="262">
        <f t="shared" si="16"/>
        <v>0</v>
      </c>
      <c r="J29" s="367"/>
      <c r="K29" s="368"/>
      <c r="L29" s="267">
        <f>'Тепловой баланс помесячно'!N18+'Тепловой баланс помесячно'!N23+'Тепловой баланс помесячно'!N29</f>
        <v>0</v>
      </c>
      <c r="M29" s="268">
        <f>'Тепловой баланс помесячно'!O18+'Тепловой баланс помесячно'!O23+'Тепловой баланс помесячно'!O29</f>
        <v>0</v>
      </c>
      <c r="N29" s="269">
        <f>'Тепловой баланс помесячно'!P18+'Тепловой баланс помесячно'!P23+'Тепловой баланс помесячно'!P29</f>
        <v>0</v>
      </c>
      <c r="O29" s="369"/>
      <c r="P29" s="370"/>
      <c r="Q29" s="272"/>
      <c r="R29" s="268"/>
      <c r="S29" s="273"/>
      <c r="T29" s="271"/>
      <c r="U29" s="270"/>
    </row>
    <row r="30" spans="1:21" ht="18">
      <c r="A30" s="580"/>
      <c r="B30" s="568" t="s">
        <v>43</v>
      </c>
      <c r="C30" s="567" t="s">
        <v>28</v>
      </c>
      <c r="D30" s="369"/>
      <c r="E30" s="373"/>
      <c r="F30" s="262">
        <f t="shared" si="15"/>
        <v>0</v>
      </c>
      <c r="G30" s="367"/>
      <c r="H30" s="380"/>
      <c r="I30" s="262">
        <f t="shared" si="16"/>
        <v>0</v>
      </c>
      <c r="J30" s="367"/>
      <c r="K30" s="368"/>
      <c r="L30" s="267">
        <f>'Тепловой баланс помесячно'!N11+'Тепловой баланс помесячно'!N15+'Тепловой баланс помесячно'!N20+'Тепловой баланс помесячно'!N24+'Тепловой баланс помесячно'!N31</f>
        <v>0</v>
      </c>
      <c r="M30" s="268">
        <f>'Тепловой баланс помесячно'!O11+'Тепловой баланс помесячно'!O15+'Тепловой баланс помесячно'!O20+'Тепловой баланс помесячно'!O24+'Тепловой баланс помесячно'!O31</f>
        <v>0</v>
      </c>
      <c r="N30" s="269">
        <f>'Тепловой баланс помесячно'!P11+'Тепловой баланс помесячно'!P15+'Тепловой баланс помесячно'!P20+'Тепловой баланс помесячно'!P24+'Тепловой баланс помесячно'!P31</f>
        <v>0</v>
      </c>
      <c r="O30" s="369"/>
      <c r="P30" s="370"/>
      <c r="Q30" s="272"/>
      <c r="R30" s="268"/>
      <c r="S30" s="273"/>
      <c r="T30" s="271"/>
      <c r="U30" s="270"/>
    </row>
    <row r="31" spans="1:21" ht="18.75" thickBot="1">
      <c r="A31" s="575"/>
      <c r="B31" s="576" t="s">
        <v>75</v>
      </c>
      <c r="C31" s="581" t="s">
        <v>28</v>
      </c>
      <c r="D31" s="374"/>
      <c r="E31" s="375"/>
      <c r="F31" s="293">
        <f t="shared" si="15"/>
        <v>0</v>
      </c>
      <c r="G31" s="381"/>
      <c r="H31" s="382"/>
      <c r="I31" s="293">
        <f t="shared" si="16"/>
        <v>0</v>
      </c>
      <c r="J31" s="381"/>
      <c r="K31" s="384"/>
      <c r="L31" s="297">
        <f>'Тепловой баланс помесячно'!N12+'Тепловой баланс помесячно'!N16+'Тепловой баланс помесячно'!N21+'Тепловой баланс помесячно'!N25+'Тепловой баланс помесячно'!N32</f>
        <v>0</v>
      </c>
      <c r="M31" s="294">
        <f>'Тепловой баланс помесячно'!O12+'Тепловой баланс помесячно'!O16+'Тепловой баланс помесячно'!O21+'Тепловой баланс помесячно'!O25+'Тепловой баланс помесячно'!O32</f>
        <v>0</v>
      </c>
      <c r="N31" s="296">
        <f>'Тепловой баланс помесячно'!P12+'Тепловой баланс помесячно'!P16+'Тепловой баланс помесячно'!P21+'Тепловой баланс помесячно'!P25+'Тепловой баланс помесячно'!P32</f>
        <v>0</v>
      </c>
      <c r="O31" s="374"/>
      <c r="P31" s="377"/>
      <c r="Q31" s="299"/>
      <c r="R31" s="294"/>
      <c r="S31" s="295"/>
      <c r="T31" s="298"/>
      <c r="U31" s="292"/>
    </row>
    <row r="32" spans="1:21" ht="31.5">
      <c r="A32" s="582" t="s">
        <v>38</v>
      </c>
      <c r="B32" s="579" t="s">
        <v>385</v>
      </c>
      <c r="C32" s="583" t="s">
        <v>28</v>
      </c>
      <c r="D32" s="301">
        <f>D33+D37+D38+D39+D40</f>
        <v>0</v>
      </c>
      <c r="E32" s="302">
        <f aca="true" t="shared" si="17" ref="E32:U32">E33+E37+E38+E39+E40</f>
        <v>0</v>
      </c>
      <c r="F32" s="303">
        <f t="shared" si="15"/>
        <v>0</v>
      </c>
      <c r="G32" s="304">
        <f t="shared" si="17"/>
        <v>0</v>
      </c>
      <c r="H32" s="305">
        <f t="shared" si="17"/>
        <v>0</v>
      </c>
      <c r="I32" s="306">
        <f t="shared" si="16"/>
        <v>0</v>
      </c>
      <c r="J32" s="304">
        <f t="shared" si="17"/>
        <v>0</v>
      </c>
      <c r="K32" s="307">
        <f t="shared" si="17"/>
        <v>0</v>
      </c>
      <c r="L32" s="308">
        <f t="shared" si="17"/>
        <v>0</v>
      </c>
      <c r="M32" s="304">
        <f t="shared" si="17"/>
        <v>0</v>
      </c>
      <c r="N32" s="307">
        <f t="shared" si="17"/>
        <v>0</v>
      </c>
      <c r="O32" s="301">
        <f t="shared" si="17"/>
        <v>0</v>
      </c>
      <c r="P32" s="302">
        <f t="shared" si="17"/>
        <v>0</v>
      </c>
      <c r="Q32" s="309">
        <f t="shared" si="17"/>
        <v>0</v>
      </c>
      <c r="R32" s="304">
        <f t="shared" si="17"/>
        <v>0</v>
      </c>
      <c r="S32" s="305">
        <f t="shared" si="17"/>
        <v>0</v>
      </c>
      <c r="T32" s="302">
        <f t="shared" si="17"/>
        <v>0</v>
      </c>
      <c r="U32" s="301">
        <f t="shared" si="17"/>
        <v>0</v>
      </c>
    </row>
    <row r="33" spans="1:21" ht="18">
      <c r="A33" s="567"/>
      <c r="B33" s="568" t="s">
        <v>37</v>
      </c>
      <c r="C33" s="567" t="s">
        <v>28</v>
      </c>
      <c r="D33" s="270">
        <f>D34+D35+D36</f>
        <v>0</v>
      </c>
      <c r="E33" s="271">
        <f aca="true" t="shared" si="18" ref="E33:U33">E34+E35+E36</f>
        <v>0</v>
      </c>
      <c r="F33" s="262">
        <f t="shared" si="15"/>
        <v>0</v>
      </c>
      <c r="G33" s="268">
        <f t="shared" si="18"/>
        <v>0</v>
      </c>
      <c r="H33" s="273">
        <f t="shared" si="18"/>
        <v>0</v>
      </c>
      <c r="I33" s="265">
        <f t="shared" si="16"/>
        <v>0</v>
      </c>
      <c r="J33" s="268">
        <f t="shared" si="18"/>
        <v>0</v>
      </c>
      <c r="K33" s="269">
        <f t="shared" si="18"/>
        <v>0</v>
      </c>
      <c r="L33" s="267">
        <f t="shared" si="18"/>
        <v>0</v>
      </c>
      <c r="M33" s="268">
        <f t="shared" si="18"/>
        <v>0</v>
      </c>
      <c r="N33" s="269">
        <f t="shared" si="18"/>
        <v>0</v>
      </c>
      <c r="O33" s="270">
        <f t="shared" si="18"/>
        <v>0</v>
      </c>
      <c r="P33" s="271">
        <f t="shared" si="18"/>
        <v>0</v>
      </c>
      <c r="Q33" s="272">
        <f t="shared" si="18"/>
        <v>0</v>
      </c>
      <c r="R33" s="268">
        <f t="shared" si="18"/>
        <v>0</v>
      </c>
      <c r="S33" s="273">
        <f t="shared" si="18"/>
        <v>0</v>
      </c>
      <c r="T33" s="271">
        <f t="shared" si="18"/>
        <v>0</v>
      </c>
      <c r="U33" s="270">
        <f t="shared" si="18"/>
        <v>0</v>
      </c>
    </row>
    <row r="34" spans="1:21" ht="18">
      <c r="A34" s="567"/>
      <c r="B34" s="573" t="s">
        <v>398</v>
      </c>
      <c r="C34" s="569" t="s">
        <v>28</v>
      </c>
      <c r="D34" s="371"/>
      <c r="E34" s="376"/>
      <c r="F34" s="324">
        <f t="shared" si="15"/>
        <v>0</v>
      </c>
      <c r="G34" s="378"/>
      <c r="H34" s="379"/>
      <c r="I34" s="331">
        <f t="shared" si="16"/>
        <v>0</v>
      </c>
      <c r="J34" s="378"/>
      <c r="K34" s="383"/>
      <c r="L34" s="328">
        <f>'Тепловой баланс помесячно'!N62</f>
        <v>0</v>
      </c>
      <c r="M34" s="325">
        <f>'Тепловой баланс помесячно'!O62</f>
        <v>0</v>
      </c>
      <c r="N34" s="327">
        <f>'Тепловой баланс помесячно'!P62</f>
        <v>0</v>
      </c>
      <c r="O34" s="371"/>
      <c r="P34" s="376"/>
      <c r="Q34" s="330"/>
      <c r="R34" s="325"/>
      <c r="S34" s="326"/>
      <c r="T34" s="329"/>
      <c r="U34" s="323"/>
    </row>
    <row r="35" spans="1:21" ht="18">
      <c r="A35" s="567"/>
      <c r="B35" s="573" t="s">
        <v>399</v>
      </c>
      <c r="C35" s="569" t="s">
        <v>28</v>
      </c>
      <c r="D35" s="371"/>
      <c r="E35" s="376"/>
      <c r="F35" s="324">
        <f t="shared" si="15"/>
        <v>0</v>
      </c>
      <c r="G35" s="378"/>
      <c r="H35" s="379"/>
      <c r="I35" s="331">
        <f t="shared" si="16"/>
        <v>0</v>
      </c>
      <c r="J35" s="378"/>
      <c r="K35" s="383"/>
      <c r="L35" s="328">
        <f>'Тепловой баланс помесячно'!N63</f>
        <v>0</v>
      </c>
      <c r="M35" s="325">
        <f>'Тепловой баланс помесячно'!O63</f>
        <v>0</v>
      </c>
      <c r="N35" s="327">
        <f>'Тепловой баланс помесячно'!P63</f>
        <v>0</v>
      </c>
      <c r="O35" s="371"/>
      <c r="P35" s="376"/>
      <c r="Q35" s="330"/>
      <c r="R35" s="325"/>
      <c r="S35" s="326"/>
      <c r="T35" s="329"/>
      <c r="U35" s="323"/>
    </row>
    <row r="36" spans="1:21" ht="18">
      <c r="A36" s="567"/>
      <c r="B36" s="573" t="s">
        <v>400</v>
      </c>
      <c r="C36" s="569" t="s">
        <v>28</v>
      </c>
      <c r="D36" s="371"/>
      <c r="E36" s="376"/>
      <c r="F36" s="324">
        <f t="shared" si="15"/>
        <v>0</v>
      </c>
      <c r="G36" s="378"/>
      <c r="H36" s="379"/>
      <c r="I36" s="331">
        <f t="shared" si="16"/>
        <v>0</v>
      </c>
      <c r="J36" s="378"/>
      <c r="K36" s="383"/>
      <c r="L36" s="328">
        <f>'Тепловой баланс помесячно'!N64</f>
        <v>0</v>
      </c>
      <c r="M36" s="325">
        <f>'Тепловой баланс помесячно'!O64</f>
        <v>0</v>
      </c>
      <c r="N36" s="327">
        <f>'Тепловой баланс помесячно'!P64</f>
        <v>0</v>
      </c>
      <c r="O36" s="371"/>
      <c r="P36" s="376"/>
      <c r="Q36" s="330"/>
      <c r="R36" s="325"/>
      <c r="S36" s="326"/>
      <c r="T36" s="329"/>
      <c r="U36" s="323"/>
    </row>
    <row r="37" spans="1:21" ht="18">
      <c r="A37" s="567"/>
      <c r="B37" s="568" t="s">
        <v>39</v>
      </c>
      <c r="C37" s="567" t="s">
        <v>28</v>
      </c>
      <c r="D37" s="369"/>
      <c r="E37" s="370"/>
      <c r="F37" s="262">
        <f t="shared" si="15"/>
        <v>0</v>
      </c>
      <c r="G37" s="367"/>
      <c r="H37" s="380"/>
      <c r="I37" s="265">
        <f t="shared" si="16"/>
        <v>0</v>
      </c>
      <c r="J37" s="367"/>
      <c r="K37" s="368"/>
      <c r="L37" s="267">
        <f>'Тепловой баланс помесячно'!N40+'Тепловой баланс помесячно'!N44+'Тепловой баланс помесячно'!N49+'Тепловой баланс помесячно'!N58</f>
        <v>0</v>
      </c>
      <c r="M37" s="268">
        <f>'Тепловой баланс помесячно'!O40+'Тепловой баланс помесячно'!O44+'Тепловой баланс помесячно'!O49+'Тепловой баланс помесячно'!O58</f>
        <v>0</v>
      </c>
      <c r="N37" s="269">
        <f>'Тепловой баланс помесячно'!P40+'Тепловой баланс помесячно'!P44+'Тепловой баланс помесячно'!P49+'Тепловой баланс помесячно'!P58</f>
        <v>0</v>
      </c>
      <c r="O37" s="369"/>
      <c r="P37" s="370"/>
      <c r="Q37" s="272"/>
      <c r="R37" s="268"/>
      <c r="S37" s="273"/>
      <c r="T37" s="271"/>
      <c r="U37" s="270"/>
    </row>
    <row r="38" spans="1:21" ht="18">
      <c r="A38" s="567"/>
      <c r="B38" s="568" t="s">
        <v>41</v>
      </c>
      <c r="C38" s="567" t="s">
        <v>28</v>
      </c>
      <c r="D38" s="369"/>
      <c r="E38" s="370"/>
      <c r="F38" s="262">
        <f t="shared" si="15"/>
        <v>0</v>
      </c>
      <c r="G38" s="367"/>
      <c r="H38" s="380"/>
      <c r="I38" s="265">
        <f t="shared" si="16"/>
        <v>0</v>
      </c>
      <c r="J38" s="367"/>
      <c r="K38" s="368"/>
      <c r="L38" s="267">
        <f>'Тепловой баланс помесячно'!N48+'Тепловой баланс помесячно'!N53+'Тепловой баланс помесячно'!N57</f>
        <v>0</v>
      </c>
      <c r="M38" s="268">
        <f>'Тепловой баланс помесячно'!O48+'Тепловой баланс помесячно'!O53+'Тепловой баланс помесячно'!O57</f>
        <v>0</v>
      </c>
      <c r="N38" s="269">
        <f>'Тепловой баланс помесячно'!P48+'Тепловой баланс помесячно'!P53+'Тепловой баланс помесячно'!P57</f>
        <v>0</v>
      </c>
      <c r="O38" s="369"/>
      <c r="P38" s="370"/>
      <c r="Q38" s="272"/>
      <c r="R38" s="268"/>
      <c r="S38" s="273"/>
      <c r="T38" s="271"/>
      <c r="U38" s="270"/>
    </row>
    <row r="39" spans="1:21" ht="18">
      <c r="A39" s="574"/>
      <c r="B39" s="568" t="s">
        <v>43</v>
      </c>
      <c r="C39" s="567" t="s">
        <v>28</v>
      </c>
      <c r="D39" s="369"/>
      <c r="E39" s="370"/>
      <c r="F39" s="262">
        <f t="shared" si="15"/>
        <v>0</v>
      </c>
      <c r="G39" s="367"/>
      <c r="H39" s="380"/>
      <c r="I39" s="265">
        <f t="shared" si="16"/>
        <v>0</v>
      </c>
      <c r="J39" s="367"/>
      <c r="K39" s="368"/>
      <c r="L39" s="267">
        <f>'Тепловой баланс помесячно'!N41+'Тепловой баланс помесячно'!N45+'Тепловой баланс помесячно'!N50+'Тепловой баланс помесячно'!N54+'Тепловой баланс помесячно'!N59</f>
        <v>0</v>
      </c>
      <c r="M39" s="268">
        <f>'Тепловой баланс помесячно'!O41+'Тепловой баланс помесячно'!O45+'Тепловой баланс помесячно'!O50+'Тепловой баланс помесячно'!O54+'Тепловой баланс помесячно'!O59</f>
        <v>0</v>
      </c>
      <c r="N39" s="269">
        <f>'Тепловой баланс помесячно'!P41+'Тепловой баланс помесячно'!P45+'Тепловой баланс помесячно'!P50+'Тепловой баланс помесячно'!P54+'Тепловой баланс помесячно'!P59</f>
        <v>0</v>
      </c>
      <c r="O39" s="369"/>
      <c r="P39" s="370"/>
      <c r="Q39" s="272"/>
      <c r="R39" s="268"/>
      <c r="S39" s="273"/>
      <c r="T39" s="271"/>
      <c r="U39" s="270"/>
    </row>
    <row r="40" spans="1:21" ht="18.75" thickBot="1">
      <c r="A40" s="575"/>
      <c r="B40" s="576" t="s">
        <v>75</v>
      </c>
      <c r="C40" s="581" t="s">
        <v>28</v>
      </c>
      <c r="D40" s="374"/>
      <c r="E40" s="377"/>
      <c r="F40" s="293">
        <f t="shared" si="15"/>
        <v>0</v>
      </c>
      <c r="G40" s="381"/>
      <c r="H40" s="382"/>
      <c r="I40" s="300">
        <f t="shared" si="16"/>
        <v>0</v>
      </c>
      <c r="J40" s="381"/>
      <c r="K40" s="384"/>
      <c r="L40" s="297">
        <f>'Тепловой баланс помесячно'!N42+'Тепловой баланс помесячно'!N46+'Тепловой баланс помесячно'!N51+'Тепловой баланс помесячно'!N55+'Тепловой баланс помесячно'!N60</f>
        <v>0</v>
      </c>
      <c r="M40" s="294">
        <f>'Тепловой баланс помесячно'!O42+'Тепловой баланс помесячно'!O46+'Тепловой баланс помесячно'!O51+'Тепловой баланс помесячно'!O55+'Тепловой баланс помесячно'!O60</f>
        <v>0</v>
      </c>
      <c r="N40" s="296">
        <f>'Тепловой баланс помесячно'!P42+'Тепловой баланс помесячно'!P46+'Тепловой баланс помесячно'!P51+'Тепловой баланс помесячно'!P55+'Тепловой баланс помесячно'!P60</f>
        <v>0</v>
      </c>
      <c r="O40" s="374"/>
      <c r="P40" s="377"/>
      <c r="Q40" s="299"/>
      <c r="R40" s="294"/>
      <c r="S40" s="295"/>
      <c r="T40" s="298"/>
      <c r="U40" s="292"/>
    </row>
    <row r="42" spans="1:18" ht="19.5" thickBot="1">
      <c r="A42" s="2932" t="s">
        <v>389</v>
      </c>
      <c r="B42" s="2932"/>
      <c r="H42" s="2932" t="s">
        <v>392</v>
      </c>
      <c r="I42" s="2932"/>
      <c r="J42" s="2932"/>
      <c r="Q42" s="2931" t="s">
        <v>388</v>
      </c>
      <c r="R42" s="2931"/>
    </row>
    <row r="43" spans="1:21" ht="39" customHeight="1" thickBot="1">
      <c r="A43" s="593" t="s">
        <v>22</v>
      </c>
      <c r="B43" s="2883" t="s">
        <v>131</v>
      </c>
      <c r="C43" s="2884"/>
      <c r="D43" s="2945" t="s">
        <v>688</v>
      </c>
      <c r="E43" s="2946"/>
      <c r="H43" s="2907" t="s">
        <v>827</v>
      </c>
      <c r="I43" s="2908"/>
      <c r="J43" s="2908"/>
      <c r="K43" s="2908"/>
      <c r="L43" s="2908"/>
      <c r="M43" s="2908"/>
      <c r="N43" s="2908"/>
      <c r="O43" s="2909"/>
      <c r="Q43" s="2898"/>
      <c r="R43" s="2899"/>
      <c r="S43" s="2899"/>
      <c r="T43" s="2899"/>
      <c r="U43" s="2900"/>
    </row>
    <row r="44" spans="1:21" ht="36.75" customHeight="1">
      <c r="A44" s="594" t="s">
        <v>45</v>
      </c>
      <c r="B44" s="2885" t="s">
        <v>390</v>
      </c>
      <c r="C44" s="2886"/>
      <c r="D44" s="2929"/>
      <c r="E44" s="2930"/>
      <c r="H44" s="2910"/>
      <c r="I44" s="2911"/>
      <c r="J44" s="2911"/>
      <c r="K44" s="2911"/>
      <c r="L44" s="2911"/>
      <c r="M44" s="2911"/>
      <c r="N44" s="2911"/>
      <c r="O44" s="2912"/>
      <c r="Q44" s="2901"/>
      <c r="R44" s="2902"/>
      <c r="S44" s="2902"/>
      <c r="T44" s="2902"/>
      <c r="U44" s="2903"/>
    </row>
    <row r="45" spans="1:21" ht="18" customHeight="1">
      <c r="A45" s="595" t="s">
        <v>51</v>
      </c>
      <c r="B45" s="2889" t="s">
        <v>391</v>
      </c>
      <c r="C45" s="2890"/>
      <c r="D45" s="2895"/>
      <c r="E45" s="2896"/>
      <c r="H45" s="2910"/>
      <c r="I45" s="2911"/>
      <c r="J45" s="2911"/>
      <c r="K45" s="2911"/>
      <c r="L45" s="2911"/>
      <c r="M45" s="2911"/>
      <c r="N45" s="2911"/>
      <c r="O45" s="2912"/>
      <c r="Q45" s="2901"/>
      <c r="R45" s="2902"/>
      <c r="S45" s="2902"/>
      <c r="T45" s="2902"/>
      <c r="U45" s="2903"/>
    </row>
    <row r="46" spans="1:21" ht="72.75" customHeight="1">
      <c r="A46" s="595" t="s">
        <v>52</v>
      </c>
      <c r="B46" s="2889" t="s">
        <v>395</v>
      </c>
      <c r="C46" s="2890"/>
      <c r="D46" s="2895"/>
      <c r="E46" s="2896"/>
      <c r="H46" s="2910"/>
      <c r="I46" s="2911"/>
      <c r="J46" s="2911"/>
      <c r="K46" s="2911"/>
      <c r="L46" s="2911"/>
      <c r="M46" s="2911"/>
      <c r="N46" s="2911"/>
      <c r="O46" s="2912"/>
      <c r="Q46" s="2901"/>
      <c r="R46" s="2902"/>
      <c r="S46" s="2902"/>
      <c r="T46" s="2902"/>
      <c r="U46" s="2903"/>
    </row>
    <row r="47" spans="1:21" ht="18" customHeight="1">
      <c r="A47" s="595" t="s">
        <v>53</v>
      </c>
      <c r="B47" s="2889" t="s">
        <v>396</v>
      </c>
      <c r="C47" s="2890"/>
      <c r="D47" s="2895"/>
      <c r="E47" s="2896"/>
      <c r="H47" s="2910"/>
      <c r="I47" s="2911"/>
      <c r="J47" s="2911"/>
      <c r="K47" s="2911"/>
      <c r="L47" s="2911"/>
      <c r="M47" s="2911"/>
      <c r="N47" s="2911"/>
      <c r="O47" s="2912"/>
      <c r="Q47" s="2901"/>
      <c r="R47" s="2902"/>
      <c r="S47" s="2902"/>
      <c r="T47" s="2902"/>
      <c r="U47" s="2903"/>
    </row>
    <row r="48" spans="1:21" ht="18" customHeight="1">
      <c r="A48" s="595" t="s">
        <v>54</v>
      </c>
      <c r="B48" s="2889" t="s">
        <v>849</v>
      </c>
      <c r="C48" s="2890"/>
      <c r="D48" s="2895"/>
      <c r="E48" s="2896"/>
      <c r="H48" s="2910"/>
      <c r="I48" s="2911"/>
      <c r="J48" s="2911"/>
      <c r="K48" s="2911"/>
      <c r="L48" s="2911"/>
      <c r="M48" s="2911"/>
      <c r="N48" s="2911"/>
      <c r="O48" s="2912"/>
      <c r="Q48" s="2901"/>
      <c r="R48" s="2902"/>
      <c r="S48" s="2902"/>
      <c r="T48" s="2902"/>
      <c r="U48" s="2903"/>
    </row>
    <row r="49" spans="1:21" ht="18" customHeight="1">
      <c r="A49" s="595" t="s">
        <v>57</v>
      </c>
      <c r="B49" s="2889"/>
      <c r="C49" s="2890"/>
      <c r="D49" s="2895"/>
      <c r="E49" s="2896"/>
      <c r="H49" s="2910"/>
      <c r="I49" s="2911"/>
      <c r="J49" s="2911"/>
      <c r="K49" s="2911"/>
      <c r="L49" s="2911"/>
      <c r="M49" s="2911"/>
      <c r="N49" s="2911"/>
      <c r="O49" s="2912"/>
      <c r="Q49" s="2901"/>
      <c r="R49" s="2902"/>
      <c r="S49" s="2902"/>
      <c r="T49" s="2902"/>
      <c r="U49" s="2903"/>
    </row>
    <row r="50" spans="1:21" ht="18.75" customHeight="1" thickBot="1">
      <c r="A50" s="596" t="s">
        <v>393</v>
      </c>
      <c r="B50" s="2891"/>
      <c r="C50" s="2892"/>
      <c r="D50" s="2893"/>
      <c r="E50" s="2894"/>
      <c r="H50" s="2913"/>
      <c r="I50" s="2914"/>
      <c r="J50" s="2914"/>
      <c r="K50" s="2914"/>
      <c r="L50" s="2914"/>
      <c r="M50" s="2914"/>
      <c r="N50" s="2914"/>
      <c r="O50" s="2915"/>
      <c r="Q50" s="2904"/>
      <c r="R50" s="2905"/>
      <c r="S50" s="2905"/>
      <c r="T50" s="2905"/>
      <c r="U50" s="2906"/>
    </row>
    <row r="51" spans="17:21" ht="18.75" customHeight="1">
      <c r="Q51" s="244"/>
      <c r="R51" s="244"/>
      <c r="S51" s="244"/>
      <c r="T51" s="244"/>
      <c r="U51" s="244"/>
    </row>
    <row r="53" spans="2:15" ht="18">
      <c r="B53" s="2897" t="s">
        <v>122</v>
      </c>
      <c r="C53" s="2897"/>
      <c r="D53" s="2897"/>
      <c r="E53" s="2897"/>
      <c r="G53" s="2887"/>
      <c r="H53" s="2887"/>
      <c r="I53" s="2887"/>
      <c r="J53" s="2887"/>
      <c r="L53" s="2887"/>
      <c r="M53" s="2887"/>
      <c r="N53" s="2887"/>
      <c r="O53" s="2887"/>
    </row>
    <row r="54" spans="13:14" ht="18">
      <c r="M54" s="2888" t="s">
        <v>182</v>
      </c>
      <c r="N54" s="2888"/>
    </row>
  </sheetData>
  <sheetProtection insertColumns="0" insertRows="0"/>
  <mergeCells count="45">
    <mergeCell ref="D43:E43"/>
    <mergeCell ref="A1:P1"/>
    <mergeCell ref="A3:A5"/>
    <mergeCell ref="B3:B5"/>
    <mergeCell ref="C3:C5"/>
    <mergeCell ref="D4:D5"/>
    <mergeCell ref="E4:E5"/>
    <mergeCell ref="F4:H4"/>
    <mergeCell ref="P4:P5"/>
    <mergeCell ref="I3:K3"/>
    <mergeCell ref="Q42:R42"/>
    <mergeCell ref="H42:J42"/>
    <mergeCell ref="A2:P2"/>
    <mergeCell ref="Q3:U3"/>
    <mergeCell ref="Q4:S4"/>
    <mergeCell ref="T4:T5"/>
    <mergeCell ref="U4:U5"/>
    <mergeCell ref="A42:B42"/>
    <mergeCell ref="I4:K4"/>
    <mergeCell ref="Q43:U50"/>
    <mergeCell ref="H43:O50"/>
    <mergeCell ref="D3:H3"/>
    <mergeCell ref="L4:N4"/>
    <mergeCell ref="L3:P3"/>
    <mergeCell ref="O4:O5"/>
    <mergeCell ref="D48:E48"/>
    <mergeCell ref="D47:E47"/>
    <mergeCell ref="A6:P6"/>
    <mergeCell ref="D44:E44"/>
    <mergeCell ref="B47:C47"/>
    <mergeCell ref="B48:C48"/>
    <mergeCell ref="B53:E53"/>
    <mergeCell ref="G53:J53"/>
    <mergeCell ref="D46:E46"/>
    <mergeCell ref="D45:E45"/>
    <mergeCell ref="B43:C43"/>
    <mergeCell ref="B44:C44"/>
    <mergeCell ref="L53:O53"/>
    <mergeCell ref="M54:N54"/>
    <mergeCell ref="B49:C49"/>
    <mergeCell ref="B50:C50"/>
    <mergeCell ref="D50:E50"/>
    <mergeCell ref="D49:E49"/>
    <mergeCell ref="B45:C45"/>
    <mergeCell ref="B46:C4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view="pageBreakPreview" zoomScale="60" zoomScaleNormal="73" zoomScalePageLayoutView="0" workbookViewId="0" topLeftCell="A1">
      <selection activeCell="A17" sqref="A17:IV35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14.28125" style="0" customWidth="1"/>
    <col min="4" max="4" width="19.8515625" style="0" customWidth="1"/>
    <col min="5" max="13" width="12.7109375" style="0" customWidth="1"/>
    <col min="15" max="15" width="10.140625" style="0" bestFit="1" customWidth="1"/>
    <col min="16" max="16" width="9.57421875" style="0" bestFit="1" customWidth="1"/>
  </cols>
  <sheetData>
    <row r="1" spans="1:13" ht="22.5" customHeight="1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  <c r="M1" s="3014"/>
    </row>
    <row r="2" spans="1:13" ht="22.5" customHeight="1">
      <c r="A2" s="3021" t="s">
        <v>374</v>
      </c>
      <c r="B2" s="3021"/>
      <c r="C2" s="3021"/>
      <c r="D2" s="3021"/>
      <c r="E2" s="3021"/>
      <c r="F2" s="3021"/>
      <c r="G2" s="3021"/>
      <c r="H2" s="3021"/>
      <c r="I2" s="3021"/>
      <c r="J2" s="3021"/>
      <c r="K2" s="3021"/>
      <c r="L2" s="3021"/>
      <c r="M2" s="3021"/>
    </row>
    <row r="3" ht="13.5" thickBot="1"/>
    <row r="4" spans="1:13" ht="24.75" customHeight="1" thickBot="1">
      <c r="A4" s="3004" t="s">
        <v>169</v>
      </c>
      <c r="B4" s="3015" t="s">
        <v>131</v>
      </c>
      <c r="C4" s="2951" t="s">
        <v>24</v>
      </c>
      <c r="D4" s="2948" t="s">
        <v>817</v>
      </c>
      <c r="E4" s="3007" t="s">
        <v>488</v>
      </c>
      <c r="F4" s="3008"/>
      <c r="G4" s="3008"/>
      <c r="H4" s="3008"/>
      <c r="I4" s="3008"/>
      <c r="J4" s="3008"/>
      <c r="K4" s="3008"/>
      <c r="L4" s="3008"/>
      <c r="M4" s="3009"/>
    </row>
    <row r="5" spans="1:13" ht="27" customHeight="1" thickBot="1">
      <c r="A5" s="3005"/>
      <c r="B5" s="3016"/>
      <c r="C5" s="2952"/>
      <c r="D5" s="2949"/>
      <c r="E5" s="2923">
        <v>2025</v>
      </c>
      <c r="F5" s="2924"/>
      <c r="G5" s="3003"/>
      <c r="H5" s="2923">
        <v>2026</v>
      </c>
      <c r="I5" s="2924"/>
      <c r="J5" s="3003"/>
      <c r="K5" s="2923">
        <v>2027</v>
      </c>
      <c r="L5" s="2924"/>
      <c r="M5" s="3003"/>
    </row>
    <row r="6" spans="1:13" ht="29.25" customHeight="1" thickBot="1">
      <c r="A6" s="3006"/>
      <c r="B6" s="3017"/>
      <c r="C6" s="2953"/>
      <c r="D6" s="2950"/>
      <c r="E6" s="755" t="s">
        <v>25</v>
      </c>
      <c r="F6" s="756" t="s">
        <v>489</v>
      </c>
      <c r="G6" s="757" t="s">
        <v>26</v>
      </c>
      <c r="H6" s="755" t="s">
        <v>25</v>
      </c>
      <c r="I6" s="756" t="s">
        <v>489</v>
      </c>
      <c r="J6" s="2097" t="s">
        <v>26</v>
      </c>
      <c r="K6" s="1181" t="s">
        <v>25</v>
      </c>
      <c r="L6" s="756" t="s">
        <v>489</v>
      </c>
      <c r="M6" s="2097" t="s">
        <v>26</v>
      </c>
    </row>
    <row r="7" spans="1:15" ht="52.5" customHeight="1">
      <c r="A7" s="747" t="s">
        <v>45</v>
      </c>
      <c r="B7" s="748" t="s">
        <v>487</v>
      </c>
      <c r="C7" s="749" t="s">
        <v>46</v>
      </c>
      <c r="D7" s="3010">
        <f>'Вспомогательные материалы'!F18+'Работы и услуги'!F15+'Оплата труда'!F20+'Прочие ОР'!F21+'Аренда_лизинг непроизв. объект '!F5+'Аренда_лизинг непроизв. объект '!F14</f>
        <v>0</v>
      </c>
      <c r="E7" s="2975">
        <f>'Вспомогательные материалы'!G18+'Работы и услуги'!G15+'Оплата труда'!G20+'Прочие ОР'!G21+'Аренда_лизинг непроизв. объект '!G5+'Аренда_лизинг непроизв. объект '!G14</f>
        <v>0</v>
      </c>
      <c r="F7" s="2977">
        <f>'Вспомогательные материалы'!H18+'Работы и услуги'!H15+'Оплата труда'!H20+'Прочие ОР'!H21+'Аренда_лизинг непроизв. объект '!H5+'Аренда_лизинг непроизв. объект '!H14</f>
        <v>0</v>
      </c>
      <c r="G7" s="2993">
        <f>'Вспомогательные материалы'!I18+'Работы и услуги'!I15+'Оплата труда'!I20+'Прочие ОР'!I21+'Аренда_лизинг непроизв. объект '!I5+'Аренда_лизинг непроизв. объект '!I14</f>
        <v>0</v>
      </c>
      <c r="H7" s="933">
        <f>I7+J7</f>
        <v>0</v>
      </c>
      <c r="I7" s="805">
        <f>F7*(1-I9/100%)*(1+H8)*(1+0.75*I10)</f>
        <v>0</v>
      </c>
      <c r="J7" s="2441">
        <f>G7*(1-J9/100%)*(1+H8)*(1+0.75*J10)</f>
        <v>0</v>
      </c>
      <c r="K7" s="933">
        <f>L7+M7</f>
        <v>0</v>
      </c>
      <c r="L7" s="805">
        <f>I7*(1-L9/100%)*(1+K8)*(1+0.75*L10)</f>
        <v>0</v>
      </c>
      <c r="M7" s="806">
        <f>J7*(1-M9/100%)*(1+K8)*(1+0.75*M10)</f>
        <v>0</v>
      </c>
      <c r="O7" s="5"/>
    </row>
    <row r="8" spans="1:13" ht="31.5">
      <c r="A8" s="747" t="s">
        <v>51</v>
      </c>
      <c r="B8" s="748" t="s">
        <v>167</v>
      </c>
      <c r="C8" s="749" t="s">
        <v>31</v>
      </c>
      <c r="D8" s="3011"/>
      <c r="E8" s="2976"/>
      <c r="F8" s="2978"/>
      <c r="G8" s="2994"/>
      <c r="H8" s="2990">
        <v>0.04</v>
      </c>
      <c r="I8" s="2991"/>
      <c r="J8" s="3012"/>
      <c r="K8" s="2990">
        <v>0.04</v>
      </c>
      <c r="L8" s="2991"/>
      <c r="M8" s="2992"/>
    </row>
    <row r="9" spans="1:13" ht="60.75" customHeight="1">
      <c r="A9" s="747" t="s">
        <v>52</v>
      </c>
      <c r="B9" s="748" t="s">
        <v>170</v>
      </c>
      <c r="C9" s="749" t="s">
        <v>31</v>
      </c>
      <c r="D9" s="3011"/>
      <c r="E9" s="2976"/>
      <c r="F9" s="2978"/>
      <c r="G9" s="2994"/>
      <c r="H9" s="2444"/>
      <c r="I9" s="2445">
        <v>0.01</v>
      </c>
      <c r="J9" s="2446">
        <v>0.01</v>
      </c>
      <c r="K9" s="2444"/>
      <c r="L9" s="2445">
        <v>0.01</v>
      </c>
      <c r="M9" s="2447">
        <v>0.01</v>
      </c>
    </row>
    <row r="10" spans="1:16" ht="45.75" customHeight="1" thickBot="1">
      <c r="A10" s="750" t="s">
        <v>53</v>
      </c>
      <c r="B10" s="751" t="s">
        <v>168</v>
      </c>
      <c r="C10" s="752" t="s">
        <v>31</v>
      </c>
      <c r="D10" s="3011"/>
      <c r="E10" s="3022"/>
      <c r="F10" s="3023"/>
      <c r="G10" s="2995"/>
      <c r="H10" s="2442" t="e">
        <f>((H7/((1-H9/100%)*(1+H8)*E7)-1)/0.75)</f>
        <v>#DIV/0!</v>
      </c>
      <c r="I10" s="753"/>
      <c r="J10" s="2443"/>
      <c r="K10" s="2442" t="e">
        <f>((K7/((1-K9/100%)*(1+K8)*H7)-1)/0.75)</f>
        <v>#DIV/0!</v>
      </c>
      <c r="L10" s="753"/>
      <c r="M10" s="754"/>
      <c r="O10" s="5"/>
      <c r="P10" s="40"/>
    </row>
    <row r="11" spans="1:16" ht="58.5" customHeight="1" thickBot="1">
      <c r="A11" s="750" t="s">
        <v>54</v>
      </c>
      <c r="B11" s="751" t="s">
        <v>566</v>
      </c>
      <c r="C11" s="752" t="s">
        <v>31</v>
      </c>
      <c r="D11" s="1309"/>
      <c r="E11" s="2996" t="e">
        <f>E7/D7</f>
        <v>#DIV/0!</v>
      </c>
      <c r="F11" s="2997"/>
      <c r="G11" s="2998"/>
      <c r="H11" s="2999" t="e">
        <f>H7/E7</f>
        <v>#DIV/0!</v>
      </c>
      <c r="I11" s="3000"/>
      <c r="J11" s="3001"/>
      <c r="K11" s="2999" t="e">
        <f>K7/H7</f>
        <v>#DIV/0!</v>
      </c>
      <c r="L11" s="3000"/>
      <c r="M11" s="3001"/>
      <c r="O11" s="5"/>
      <c r="P11" s="40"/>
    </row>
    <row r="12" s="51" customFormat="1" ht="12.75"/>
    <row r="13" s="51" customFormat="1" ht="12.75"/>
    <row r="14" spans="2:10" ht="18">
      <c r="B14" s="3013" t="s">
        <v>122</v>
      </c>
      <c r="C14" s="3013"/>
      <c r="D14" s="563"/>
      <c r="E14" s="563"/>
      <c r="F14" s="563"/>
      <c r="G14" s="561"/>
      <c r="H14" s="3002"/>
      <c r="I14" s="3002"/>
      <c r="J14" s="3002"/>
    </row>
    <row r="15" spans="2:10" ht="18">
      <c r="B15" s="562"/>
      <c r="C15" s="561"/>
      <c r="D15" s="561"/>
      <c r="E15" s="561"/>
      <c r="F15" s="561"/>
      <c r="G15" s="561"/>
      <c r="H15" s="561"/>
      <c r="I15" s="1" t="s">
        <v>182</v>
      </c>
      <c r="J15" s="561"/>
    </row>
    <row r="17" ht="13.5" hidden="1" thickBot="1"/>
    <row r="18" spans="1:13" ht="16.5" hidden="1" thickBot="1">
      <c r="A18" s="2981" t="s">
        <v>169</v>
      </c>
      <c r="B18" s="2970" t="s">
        <v>131</v>
      </c>
      <c r="C18" s="2981" t="s">
        <v>24</v>
      </c>
      <c r="D18" s="2984" t="s">
        <v>828</v>
      </c>
      <c r="E18" s="2967" t="s">
        <v>630</v>
      </c>
      <c r="F18" s="2968"/>
      <c r="G18" s="2968"/>
      <c r="H18" s="2968"/>
      <c r="I18" s="2968"/>
      <c r="J18" s="2968"/>
      <c r="K18" s="2968"/>
      <c r="L18" s="2968"/>
      <c r="M18" s="2969"/>
    </row>
    <row r="19" spans="1:13" ht="28.5" customHeight="1" hidden="1" thickBot="1">
      <c r="A19" s="2982"/>
      <c r="B19" s="2971"/>
      <c r="C19" s="2982"/>
      <c r="D19" s="2985"/>
      <c r="E19" s="2967">
        <v>2025</v>
      </c>
      <c r="F19" s="2968"/>
      <c r="G19" s="2969"/>
      <c r="H19" s="2967">
        <v>2026</v>
      </c>
      <c r="I19" s="2968"/>
      <c r="J19" s="2969"/>
      <c r="K19" s="2967">
        <v>2027</v>
      </c>
      <c r="L19" s="2968"/>
      <c r="M19" s="2969"/>
    </row>
    <row r="20" spans="1:13" ht="16.5" hidden="1" thickBot="1">
      <c r="A20" s="2983"/>
      <c r="B20" s="2972"/>
      <c r="C20" s="2983"/>
      <c r="D20" s="2986"/>
      <c r="E20" s="810" t="s">
        <v>25</v>
      </c>
      <c r="F20" s="811" t="s">
        <v>489</v>
      </c>
      <c r="G20" s="812" t="s">
        <v>26</v>
      </c>
      <c r="H20" s="813" t="s">
        <v>25</v>
      </c>
      <c r="I20" s="814" t="s">
        <v>489</v>
      </c>
      <c r="J20" s="815" t="s">
        <v>26</v>
      </c>
      <c r="K20" s="2426" t="s">
        <v>25</v>
      </c>
      <c r="L20" s="2427" t="s">
        <v>489</v>
      </c>
      <c r="M20" s="2428" t="s">
        <v>26</v>
      </c>
    </row>
    <row r="21" spans="1:13" ht="47.25" hidden="1">
      <c r="A21" s="927" t="s">
        <v>45</v>
      </c>
      <c r="B21" s="925" t="s">
        <v>487</v>
      </c>
      <c r="C21" s="929" t="s">
        <v>46</v>
      </c>
      <c r="D21" s="2973">
        <f>D7</f>
        <v>0</v>
      </c>
      <c r="E21" s="2975">
        <f>'Вспомогательные материалы'!J18+'Работы и услуги'!J15+'Оплата труда'!J20+'Прочие ОР'!J21+'Аренда_лизинг непроизв. объект '!J5+'Аренда_лизинг непроизв. объект '!J14</f>
        <v>0</v>
      </c>
      <c r="F21" s="2977">
        <f>'Вспомогательные материалы'!K18+'Работы и услуги'!K15+'Оплата труда'!K20+'Прочие ОР'!K21+'Аренда_лизинг непроизв. объект '!K5+'Аренда_лизинг непроизв. объект '!K14</f>
        <v>0</v>
      </c>
      <c r="G21" s="2979">
        <f>'Вспомогательные материалы'!L18+'Работы и услуги'!L15+'Оплата труда'!L20+'Прочие ОР'!L21+'Аренда_лизинг непроизв. объект '!L5+'Аренда_лизинг непроизв. объект '!L14</f>
        <v>0</v>
      </c>
      <c r="H21" s="933">
        <f>I21+J21</f>
        <v>0</v>
      </c>
      <c r="I21" s="805">
        <f>F21*(1-H23/100%)*(1+H22)*(1+0.75*I24)</f>
        <v>0</v>
      </c>
      <c r="J21" s="806">
        <f>G21*(1-H23/100%)*(1+H22)*(1+0.75*J24)</f>
        <v>0</v>
      </c>
      <c r="K21" s="933">
        <f>L21+M21</f>
        <v>0</v>
      </c>
      <c r="L21" s="805">
        <f>I21*(1-K23/100%)*(1+K22)*(1+0.75*L24)</f>
        <v>0</v>
      </c>
      <c r="M21" s="806">
        <f>J21*(1-K23/100%)*(1+K22)*(1+0.75*M24)</f>
        <v>0</v>
      </c>
    </row>
    <row r="22" spans="1:13" ht="31.5" hidden="1">
      <c r="A22" s="927" t="s">
        <v>51</v>
      </c>
      <c r="B22" s="925" t="s">
        <v>167</v>
      </c>
      <c r="C22" s="927" t="s">
        <v>31</v>
      </c>
      <c r="D22" s="2974"/>
      <c r="E22" s="2976"/>
      <c r="F22" s="2978"/>
      <c r="G22" s="2980"/>
      <c r="H22" s="2987">
        <v>0.04</v>
      </c>
      <c r="I22" s="2988"/>
      <c r="J22" s="2989"/>
      <c r="K22" s="2987">
        <v>0.04</v>
      </c>
      <c r="L22" s="2988"/>
      <c r="M22" s="2989"/>
    </row>
    <row r="23" spans="1:13" ht="31.5" hidden="1">
      <c r="A23" s="927" t="s">
        <v>52</v>
      </c>
      <c r="B23" s="925" t="s">
        <v>170</v>
      </c>
      <c r="C23" s="927" t="s">
        <v>31</v>
      </c>
      <c r="D23" s="2974"/>
      <c r="E23" s="2976"/>
      <c r="F23" s="2978"/>
      <c r="G23" s="2980"/>
      <c r="H23" s="2964"/>
      <c r="I23" s="2965"/>
      <c r="J23" s="2966"/>
      <c r="K23" s="2964"/>
      <c r="L23" s="2965"/>
      <c r="M23" s="2966"/>
    </row>
    <row r="24" spans="1:13" ht="31.5" hidden="1">
      <c r="A24" s="809" t="s">
        <v>53</v>
      </c>
      <c r="B24" s="926" t="s">
        <v>168</v>
      </c>
      <c r="C24" s="927" t="s">
        <v>31</v>
      </c>
      <c r="D24" s="2974"/>
      <c r="E24" s="2976"/>
      <c r="F24" s="2978"/>
      <c r="G24" s="2980"/>
      <c r="H24" s="1061" t="e">
        <f>((H21/((1-H23/100%)*(1+H22)*E21)-1)/0.75)</f>
        <v>#DIV/0!</v>
      </c>
      <c r="I24" s="1017"/>
      <c r="J24" s="1147"/>
      <c r="K24" s="1061" t="e">
        <f>((K21/((1-K23/100%)*(1+K22)*H21)-1)/0.75)</f>
        <v>#DIV/0!</v>
      </c>
      <c r="L24" s="1017"/>
      <c r="M24" s="1147"/>
    </row>
    <row r="25" spans="1:13" ht="60" customHeight="1" hidden="1" thickBot="1">
      <c r="A25" s="1308" t="s">
        <v>54</v>
      </c>
      <c r="B25" s="928" t="s">
        <v>566</v>
      </c>
      <c r="C25" s="930" t="s">
        <v>31</v>
      </c>
      <c r="D25" s="931"/>
      <c r="E25" s="3018" t="e">
        <f>E21/D7</f>
        <v>#DIV/0!</v>
      </c>
      <c r="F25" s="3019"/>
      <c r="G25" s="3020"/>
      <c r="H25" s="3018" t="e">
        <f>H21/E21</f>
        <v>#DIV/0!</v>
      </c>
      <c r="I25" s="3019"/>
      <c r="J25" s="3020"/>
      <c r="K25" s="3018" t="e">
        <f>K21/H21</f>
        <v>#DIV/0!</v>
      </c>
      <c r="L25" s="3019"/>
      <c r="M25" s="3020"/>
    </row>
    <row r="26" ht="12.75" hidden="1"/>
    <row r="27" spans="2:5" ht="19.5" hidden="1" thickBot="1">
      <c r="B27" s="2932" t="s">
        <v>388</v>
      </c>
      <c r="C27" s="2932"/>
      <c r="D27" s="561"/>
      <c r="E27" s="561"/>
    </row>
    <row r="28" spans="2:5" ht="12.75" hidden="1">
      <c r="B28" s="2955"/>
      <c r="C28" s="2956"/>
      <c r="D28" s="2956"/>
      <c r="E28" s="2957"/>
    </row>
    <row r="29" spans="2:5" ht="12.75" hidden="1">
      <c r="B29" s="2958"/>
      <c r="C29" s="2959"/>
      <c r="D29" s="2959"/>
      <c r="E29" s="2960"/>
    </row>
    <row r="30" spans="2:5" ht="12.75" hidden="1">
      <c r="B30" s="2958"/>
      <c r="C30" s="2959"/>
      <c r="D30" s="2959"/>
      <c r="E30" s="2960"/>
    </row>
    <row r="31" spans="2:5" ht="12.75" hidden="1">
      <c r="B31" s="2958"/>
      <c r="C31" s="2959"/>
      <c r="D31" s="2959"/>
      <c r="E31" s="2960"/>
    </row>
    <row r="32" spans="2:5" ht="12.75" hidden="1">
      <c r="B32" s="2958"/>
      <c r="C32" s="2959"/>
      <c r="D32" s="2959"/>
      <c r="E32" s="2960"/>
    </row>
    <row r="33" spans="2:5" ht="13.5" hidden="1" thickBot="1">
      <c r="B33" s="2961"/>
      <c r="C33" s="2962"/>
      <c r="D33" s="2962"/>
      <c r="E33" s="2963"/>
    </row>
    <row r="34" ht="12.75" hidden="1"/>
    <row r="35" ht="12.75" hidden="1"/>
  </sheetData>
  <sheetProtection formatCells="0" deleteColumns="0" deleteRows="0"/>
  <mergeCells count="42">
    <mergeCell ref="A1:M1"/>
    <mergeCell ref="B4:B6"/>
    <mergeCell ref="C4:C6"/>
    <mergeCell ref="K5:M5"/>
    <mergeCell ref="E25:G25"/>
    <mergeCell ref="H25:J25"/>
    <mergeCell ref="K25:M25"/>
    <mergeCell ref="A2:M2"/>
    <mergeCell ref="E7:E10"/>
    <mergeCell ref="F7:F10"/>
    <mergeCell ref="D4:D6"/>
    <mergeCell ref="E5:G5"/>
    <mergeCell ref="H5:J5"/>
    <mergeCell ref="A4:A6"/>
    <mergeCell ref="K19:M19"/>
    <mergeCell ref="E4:M4"/>
    <mergeCell ref="D7:D10"/>
    <mergeCell ref="H8:J8"/>
    <mergeCell ref="B14:C14"/>
    <mergeCell ref="A18:A20"/>
    <mergeCell ref="K8:M8"/>
    <mergeCell ref="G7:G10"/>
    <mergeCell ref="E11:G11"/>
    <mergeCell ref="H11:J11"/>
    <mergeCell ref="H14:J14"/>
    <mergeCell ref="K11:M11"/>
    <mergeCell ref="C18:C20"/>
    <mergeCell ref="D18:D20"/>
    <mergeCell ref="E18:M18"/>
    <mergeCell ref="E19:G19"/>
    <mergeCell ref="H22:J22"/>
    <mergeCell ref="K22:M22"/>
    <mergeCell ref="B28:E33"/>
    <mergeCell ref="H23:J23"/>
    <mergeCell ref="K23:M23"/>
    <mergeCell ref="H19:J19"/>
    <mergeCell ref="B27:C27"/>
    <mergeCell ref="B18:B20"/>
    <mergeCell ref="D21:D24"/>
    <mergeCell ref="E21:E24"/>
    <mergeCell ref="F21:F24"/>
    <mergeCell ref="G21:G24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="60" zoomScaleNormal="80" workbookViewId="0" topLeftCell="A1">
      <selection activeCell="J4" sqref="J1:L16384"/>
    </sheetView>
  </sheetViews>
  <sheetFormatPr defaultColWidth="9.140625" defaultRowHeight="12.75"/>
  <cols>
    <col min="1" max="1" width="5.28125" style="0" customWidth="1"/>
    <col min="2" max="2" width="30.421875" style="0" customWidth="1"/>
    <col min="3" max="3" width="12.7109375" style="0" customWidth="1"/>
    <col min="4" max="4" width="22.421875" style="0" customWidth="1"/>
    <col min="5" max="5" width="15.57421875" style="0" customWidth="1"/>
    <col min="6" max="6" width="17.421875" style="0" customWidth="1"/>
    <col min="7" max="7" width="12.7109375" style="0" customWidth="1"/>
    <col min="8" max="8" width="14.00390625" style="0" customWidth="1"/>
    <col min="9" max="9" width="12.7109375" style="0" customWidth="1"/>
    <col min="10" max="10" width="12.7109375" style="0" hidden="1" customWidth="1"/>
    <col min="11" max="11" width="14.00390625" style="0" hidden="1" customWidth="1"/>
    <col min="12" max="12" width="12.7109375" style="0" hidden="1" customWidth="1"/>
    <col min="13" max="14" width="9.140625" style="0" customWidth="1"/>
  </cols>
  <sheetData>
    <row r="1" spans="1:12" ht="21.75" customHeight="1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</row>
    <row r="2" spans="1:12" ht="18.75" thickBot="1">
      <c r="A2" s="3024" t="s">
        <v>149</v>
      </c>
      <c r="B2" s="3024"/>
      <c r="C2" s="3024"/>
      <c r="D2" s="3024"/>
      <c r="E2" s="3024"/>
      <c r="F2" s="2933"/>
      <c r="G2" s="2933"/>
      <c r="H2" s="2933"/>
      <c r="I2" s="2933"/>
      <c r="J2" s="2933"/>
      <c r="K2" s="2933"/>
      <c r="L2" s="2933"/>
    </row>
    <row r="3" spans="1:12" ht="33" customHeight="1">
      <c r="A3" s="3034" t="s">
        <v>22</v>
      </c>
      <c r="B3" s="3030" t="s">
        <v>131</v>
      </c>
      <c r="C3" s="3028" t="s">
        <v>829</v>
      </c>
      <c r="D3" s="3029"/>
      <c r="E3" s="3030"/>
      <c r="F3" s="3037" t="s">
        <v>817</v>
      </c>
      <c r="G3" s="3031" t="s">
        <v>789</v>
      </c>
      <c r="H3" s="3032"/>
      <c r="I3" s="3033"/>
      <c r="J3" s="3025" t="s">
        <v>790</v>
      </c>
      <c r="K3" s="3026"/>
      <c r="L3" s="3027"/>
    </row>
    <row r="4" spans="1:12" ht="27.75" customHeight="1" thickBot="1">
      <c r="A4" s="3035"/>
      <c r="B4" s="3036"/>
      <c r="C4" s="818" t="s">
        <v>25</v>
      </c>
      <c r="D4" s="515" t="s">
        <v>750</v>
      </c>
      <c r="E4" s="2431" t="s">
        <v>751</v>
      </c>
      <c r="F4" s="3038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78.75">
      <c r="A5" s="2459" t="s">
        <v>45</v>
      </c>
      <c r="B5" s="2460" t="s">
        <v>401</v>
      </c>
      <c r="C5" s="2449"/>
      <c r="D5" s="526"/>
      <c r="E5" s="527"/>
      <c r="F5" s="2448"/>
      <c r="G5" s="529">
        <f>H5+I5</f>
        <v>0</v>
      </c>
      <c r="H5" s="526"/>
      <c r="I5" s="530"/>
      <c r="J5" s="531">
        <f>K5+L5</f>
        <v>0</v>
      </c>
      <c r="K5" s="532"/>
      <c r="L5" s="1820"/>
    </row>
    <row r="6" spans="1:12" ht="15">
      <c r="A6" s="534" t="s">
        <v>67</v>
      </c>
      <c r="B6" s="2454"/>
      <c r="C6" s="784"/>
      <c r="D6" s="537"/>
      <c r="E6" s="538"/>
      <c r="F6" s="2033"/>
      <c r="G6" s="540">
        <f aca="true" t="shared" si="0" ref="G6:G17">H6+I6</f>
        <v>0</v>
      </c>
      <c r="H6" s="537"/>
      <c r="I6" s="541"/>
      <c r="J6" s="542">
        <f aca="true" t="shared" si="1" ref="J6:J17">K6+L6</f>
        <v>0</v>
      </c>
      <c r="K6" s="543"/>
      <c r="L6" s="1821"/>
    </row>
    <row r="7" spans="1:12" ht="15.75">
      <c r="A7" s="545" t="s">
        <v>51</v>
      </c>
      <c r="B7" s="2453" t="s">
        <v>402</v>
      </c>
      <c r="C7" s="2450"/>
      <c r="D7" s="548"/>
      <c r="E7" s="549"/>
      <c r="F7" s="2034"/>
      <c r="G7" s="551">
        <f t="shared" si="0"/>
        <v>0</v>
      </c>
      <c r="H7" s="548"/>
      <c r="I7" s="552"/>
      <c r="J7" s="553">
        <f t="shared" si="1"/>
        <v>0</v>
      </c>
      <c r="K7" s="554"/>
      <c r="L7" s="2429"/>
    </row>
    <row r="8" spans="1:12" ht="31.5">
      <c r="A8" s="545" t="s">
        <v>52</v>
      </c>
      <c r="B8" s="2453" t="s">
        <v>403</v>
      </c>
      <c r="C8" s="2450"/>
      <c r="D8" s="548"/>
      <c r="E8" s="549"/>
      <c r="F8" s="2034"/>
      <c r="G8" s="551">
        <f t="shared" si="0"/>
        <v>0</v>
      </c>
      <c r="H8" s="548"/>
      <c r="I8" s="552"/>
      <c r="J8" s="553">
        <f t="shared" si="1"/>
        <v>0</v>
      </c>
      <c r="K8" s="554"/>
      <c r="L8" s="2429"/>
    </row>
    <row r="9" spans="1:12" ht="15">
      <c r="A9" s="534" t="s">
        <v>81</v>
      </c>
      <c r="B9" s="2454"/>
      <c r="C9" s="784"/>
      <c r="D9" s="537"/>
      <c r="E9" s="538"/>
      <c r="F9" s="2033"/>
      <c r="G9" s="540">
        <f t="shared" si="0"/>
        <v>0</v>
      </c>
      <c r="H9" s="537"/>
      <c r="I9" s="541"/>
      <c r="J9" s="542">
        <f t="shared" si="1"/>
        <v>0</v>
      </c>
      <c r="K9" s="543"/>
      <c r="L9" s="1821"/>
    </row>
    <row r="10" spans="1:12" ht="47.25">
      <c r="A10" s="545" t="s">
        <v>53</v>
      </c>
      <c r="B10" s="2453" t="s">
        <v>404</v>
      </c>
      <c r="C10" s="2450"/>
      <c r="D10" s="548"/>
      <c r="E10" s="549"/>
      <c r="F10" s="2034"/>
      <c r="G10" s="551">
        <f t="shared" si="0"/>
        <v>0</v>
      </c>
      <c r="H10" s="548"/>
      <c r="I10" s="552"/>
      <c r="J10" s="553">
        <f t="shared" si="1"/>
        <v>0</v>
      </c>
      <c r="K10" s="554"/>
      <c r="L10" s="2429"/>
    </row>
    <row r="11" spans="1:12" ht="15">
      <c r="A11" s="534" t="s">
        <v>362</v>
      </c>
      <c r="B11" s="2454"/>
      <c r="C11" s="784"/>
      <c r="D11" s="537"/>
      <c r="E11" s="538"/>
      <c r="F11" s="2033"/>
      <c r="G11" s="540">
        <f t="shared" si="0"/>
        <v>0</v>
      </c>
      <c r="H11" s="537"/>
      <c r="I11" s="541"/>
      <c r="J11" s="542">
        <f t="shared" si="1"/>
        <v>0</v>
      </c>
      <c r="K11" s="543"/>
      <c r="L11" s="1821"/>
    </row>
    <row r="12" spans="1:12" ht="15.75">
      <c r="A12" s="545" t="s">
        <v>54</v>
      </c>
      <c r="B12" s="2453" t="s">
        <v>405</v>
      </c>
      <c r="C12" s="2450"/>
      <c r="D12" s="548"/>
      <c r="E12" s="549"/>
      <c r="F12" s="2034"/>
      <c r="G12" s="551">
        <f t="shared" si="0"/>
        <v>0</v>
      </c>
      <c r="H12" s="548"/>
      <c r="I12" s="552"/>
      <c r="J12" s="553">
        <f t="shared" si="1"/>
        <v>0</v>
      </c>
      <c r="K12" s="554"/>
      <c r="L12" s="2429"/>
    </row>
    <row r="13" spans="1:12" ht="15">
      <c r="A13" s="534" t="s">
        <v>386</v>
      </c>
      <c r="B13" s="2455"/>
      <c r="C13" s="784"/>
      <c r="D13" s="537"/>
      <c r="E13" s="538"/>
      <c r="F13" s="2033"/>
      <c r="G13" s="540">
        <f t="shared" si="0"/>
        <v>0</v>
      </c>
      <c r="H13" s="537"/>
      <c r="I13" s="541"/>
      <c r="J13" s="542">
        <f t="shared" si="1"/>
        <v>0</v>
      </c>
      <c r="K13" s="543"/>
      <c r="L13" s="1821"/>
    </row>
    <row r="14" spans="1:12" ht="63">
      <c r="A14" s="545" t="s">
        <v>57</v>
      </c>
      <c r="B14" s="2456" t="s">
        <v>406</v>
      </c>
      <c r="C14" s="2450"/>
      <c r="D14" s="548"/>
      <c r="E14" s="549"/>
      <c r="F14" s="2034"/>
      <c r="G14" s="551">
        <f t="shared" si="0"/>
        <v>0</v>
      </c>
      <c r="H14" s="548"/>
      <c r="I14" s="552"/>
      <c r="J14" s="553">
        <f t="shared" si="1"/>
        <v>0</v>
      </c>
      <c r="K14" s="554"/>
      <c r="L14" s="2429"/>
    </row>
    <row r="15" spans="1:12" ht="15">
      <c r="A15" s="534" t="s">
        <v>36</v>
      </c>
      <c r="B15" s="2454"/>
      <c r="C15" s="784"/>
      <c r="D15" s="537"/>
      <c r="E15" s="538"/>
      <c r="F15" s="2033"/>
      <c r="G15" s="540">
        <f t="shared" si="0"/>
        <v>0</v>
      </c>
      <c r="H15" s="537"/>
      <c r="I15" s="541"/>
      <c r="J15" s="542">
        <f t="shared" si="1"/>
        <v>0</v>
      </c>
      <c r="K15" s="543"/>
      <c r="L15" s="1821"/>
    </row>
    <row r="16" spans="1:12" ht="15.75">
      <c r="A16" s="545" t="s">
        <v>393</v>
      </c>
      <c r="B16" s="2453" t="s">
        <v>357</v>
      </c>
      <c r="C16" s="2450"/>
      <c r="D16" s="548"/>
      <c r="E16" s="549"/>
      <c r="F16" s="2034"/>
      <c r="G16" s="551">
        <f t="shared" si="0"/>
        <v>0</v>
      </c>
      <c r="H16" s="548"/>
      <c r="I16" s="552"/>
      <c r="J16" s="553">
        <f t="shared" si="1"/>
        <v>0</v>
      </c>
      <c r="K16" s="554"/>
      <c r="L16" s="2429"/>
    </row>
    <row r="17" spans="1:12" ht="15.75" thickBot="1">
      <c r="A17" s="2457" t="s">
        <v>407</v>
      </c>
      <c r="B17" s="2458"/>
      <c r="C17" s="829"/>
      <c r="D17" s="603"/>
      <c r="E17" s="604"/>
      <c r="F17" s="2035"/>
      <c r="G17" s="606">
        <f t="shared" si="0"/>
        <v>0</v>
      </c>
      <c r="H17" s="603"/>
      <c r="I17" s="607"/>
      <c r="J17" s="2047">
        <f t="shared" si="1"/>
        <v>0</v>
      </c>
      <c r="K17" s="830"/>
      <c r="L17" s="1822"/>
    </row>
    <row r="18" spans="1:12" ht="16.5" thickBot="1">
      <c r="A18" s="2451"/>
      <c r="B18" s="2452" t="s">
        <v>78</v>
      </c>
      <c r="C18" s="610">
        <f aca="true" t="shared" si="2" ref="C18:L18">C5+C7+C8+C10+C12+C14+C16</f>
        <v>0</v>
      </c>
      <c r="D18" s="611"/>
      <c r="E18" s="612"/>
      <c r="F18" s="2036">
        <f t="shared" si="2"/>
        <v>0</v>
      </c>
      <c r="G18" s="614">
        <f t="shared" si="2"/>
        <v>0</v>
      </c>
      <c r="H18" s="611">
        <f t="shared" si="2"/>
        <v>0</v>
      </c>
      <c r="I18" s="615">
        <f t="shared" si="2"/>
        <v>0</v>
      </c>
      <c r="J18" s="2056">
        <f t="shared" si="2"/>
        <v>0</v>
      </c>
      <c r="K18" s="611">
        <f t="shared" si="2"/>
        <v>0</v>
      </c>
      <c r="L18" s="612">
        <f t="shared" si="2"/>
        <v>0</v>
      </c>
    </row>
    <row r="19" spans="1:2" ht="12.75">
      <c r="A19" s="388"/>
      <c r="B19" s="386"/>
    </row>
    <row r="20" spans="1:12" ht="19.5" thickBot="1">
      <c r="A20" s="388"/>
      <c r="B20" s="560" t="s">
        <v>392</v>
      </c>
      <c r="C20" s="561"/>
      <c r="D20" s="561"/>
      <c r="E20" s="561"/>
      <c r="F20" s="561"/>
      <c r="G20" s="561"/>
      <c r="H20" s="561"/>
      <c r="I20" s="561"/>
      <c r="J20" s="2932" t="s">
        <v>388</v>
      </c>
      <c r="K20" s="2932"/>
      <c r="L20" s="561"/>
    </row>
    <row r="21" spans="1:12" ht="18">
      <c r="A21" s="388"/>
      <c r="B21" s="2907" t="s">
        <v>752</v>
      </c>
      <c r="C21" s="2908"/>
      <c r="D21" s="2908"/>
      <c r="E21" s="2908"/>
      <c r="F21" s="2909"/>
      <c r="G21" s="561"/>
      <c r="H21" s="561"/>
      <c r="I21" s="561"/>
      <c r="J21" s="2955"/>
      <c r="K21" s="2956"/>
      <c r="L21" s="2956"/>
    </row>
    <row r="22" spans="1:12" ht="18">
      <c r="A22" s="388"/>
      <c r="B22" s="2910"/>
      <c r="C22" s="2911"/>
      <c r="D22" s="2911"/>
      <c r="E22" s="2911"/>
      <c r="F22" s="2912"/>
      <c r="G22" s="561"/>
      <c r="H22" s="561"/>
      <c r="I22" s="561"/>
      <c r="J22" s="2958"/>
      <c r="K22" s="2959"/>
      <c r="L22" s="2959"/>
    </row>
    <row r="23" spans="1:12" ht="18">
      <c r="A23" s="388"/>
      <c r="B23" s="2910"/>
      <c r="C23" s="2911"/>
      <c r="D23" s="2911"/>
      <c r="E23" s="2911"/>
      <c r="F23" s="2912"/>
      <c r="G23" s="561"/>
      <c r="H23" s="561"/>
      <c r="I23" s="561"/>
      <c r="J23" s="2958"/>
      <c r="K23" s="2959"/>
      <c r="L23" s="2959"/>
    </row>
    <row r="24" spans="1:12" ht="18">
      <c r="A24" s="388"/>
      <c r="B24" s="2910"/>
      <c r="C24" s="2911"/>
      <c r="D24" s="2911"/>
      <c r="E24" s="2911"/>
      <c r="F24" s="2912"/>
      <c r="G24" s="561"/>
      <c r="H24" s="561"/>
      <c r="I24" s="561"/>
      <c r="J24" s="2958"/>
      <c r="K24" s="2959"/>
      <c r="L24" s="2959"/>
    </row>
    <row r="25" spans="1:12" ht="18">
      <c r="A25" s="388"/>
      <c r="B25" s="2910"/>
      <c r="C25" s="2911"/>
      <c r="D25" s="2911"/>
      <c r="E25" s="2911"/>
      <c r="F25" s="2912"/>
      <c r="G25" s="561"/>
      <c r="H25" s="561"/>
      <c r="I25" s="561"/>
      <c r="J25" s="2958"/>
      <c r="K25" s="2959"/>
      <c r="L25" s="2959"/>
    </row>
    <row r="26" spans="1:12" ht="18.75" thickBot="1">
      <c r="A26" s="388"/>
      <c r="B26" s="2913"/>
      <c r="C26" s="2914"/>
      <c r="D26" s="2914"/>
      <c r="E26" s="2914"/>
      <c r="F26" s="2915"/>
      <c r="G26" s="561"/>
      <c r="H26" s="561"/>
      <c r="I26" s="561"/>
      <c r="J26" s="2961"/>
      <c r="K26" s="2962"/>
      <c r="L26" s="2962"/>
    </row>
    <row r="27" spans="1:12" ht="18">
      <c r="A27" s="388"/>
      <c r="B27" s="562"/>
      <c r="C27" s="561"/>
      <c r="D27" s="561"/>
      <c r="E27" s="561"/>
      <c r="F27" s="561"/>
      <c r="G27" s="561"/>
      <c r="H27" s="561"/>
      <c r="I27" s="561"/>
      <c r="J27" s="561"/>
      <c r="K27" s="561"/>
      <c r="L27" s="561"/>
    </row>
    <row r="28" spans="1:12" ht="36" customHeight="1">
      <c r="A28" s="387"/>
      <c r="B28" s="1992" t="s">
        <v>122</v>
      </c>
      <c r="C28" s="563"/>
      <c r="D28" s="563"/>
      <c r="E28" s="563"/>
      <c r="F28" s="563"/>
      <c r="G28" s="561"/>
      <c r="H28" s="3002"/>
      <c r="I28" s="3002"/>
      <c r="J28" s="561"/>
      <c r="K28" s="561"/>
      <c r="L28" s="561"/>
    </row>
    <row r="29" spans="1:12" ht="18">
      <c r="A29" s="387"/>
      <c r="B29" s="562"/>
      <c r="C29" s="561"/>
      <c r="D29" s="561"/>
      <c r="E29" s="561"/>
      <c r="F29" s="561"/>
      <c r="G29" s="561"/>
      <c r="H29" s="561"/>
      <c r="I29" s="1" t="s">
        <v>182</v>
      </c>
      <c r="J29" s="561"/>
      <c r="K29" s="561"/>
      <c r="L29" s="561"/>
    </row>
    <row r="30" ht="12.75">
      <c r="A30" s="387"/>
    </row>
    <row r="31" ht="12.75">
      <c r="A31" s="387"/>
    </row>
    <row r="32" ht="12.75">
      <c r="A32" s="387"/>
    </row>
    <row r="33" ht="12.75">
      <c r="A33" s="387"/>
    </row>
    <row r="34" ht="12.75">
      <c r="A34" s="387"/>
    </row>
  </sheetData>
  <sheetProtection insertRows="0"/>
  <mergeCells count="12">
    <mergeCell ref="H28:I28"/>
    <mergeCell ref="C3:E3"/>
    <mergeCell ref="G3:I3"/>
    <mergeCell ref="A3:A4"/>
    <mergeCell ref="B3:B4"/>
    <mergeCell ref="F3:F4"/>
    <mergeCell ref="A2:L2"/>
    <mergeCell ref="A1:L1"/>
    <mergeCell ref="B21:F26"/>
    <mergeCell ref="J3:L3"/>
    <mergeCell ref="J21:L26"/>
    <mergeCell ref="J20:K20"/>
  </mergeCells>
  <printOptions/>
  <pageMargins left="0.7" right="0.7" top="0.75" bottom="0.75" header="0.3" footer="0.3"/>
  <pageSetup horizontalDpi="600" verticalDpi="600" orientation="portrait" paperSize="9" scale="43" r:id="rId1"/>
  <colBreaks count="1" manualBreakCount="1">
    <brk id="12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="90" zoomScaleSheetLayoutView="90" zoomScalePageLayoutView="0" workbookViewId="0" topLeftCell="A13">
      <selection activeCell="J4" sqref="J1:L16384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4" width="12.7109375" style="0" customWidth="1"/>
    <col min="5" max="5" width="15.8515625" style="0" customWidth="1"/>
    <col min="6" max="6" width="18.57421875" style="0" customWidth="1"/>
    <col min="7" max="7" width="12.7109375" style="0" customWidth="1"/>
    <col min="8" max="8" width="14.00390625" style="0" customWidth="1"/>
    <col min="9" max="9" width="12.7109375" style="0" customWidth="1"/>
    <col min="10" max="10" width="12.7109375" style="0" hidden="1" customWidth="1"/>
    <col min="11" max="11" width="14.00390625" style="0" hidden="1" customWidth="1"/>
    <col min="12" max="12" width="12.7109375" style="0" hidden="1" customWidth="1"/>
  </cols>
  <sheetData>
    <row r="1" spans="1:12" ht="20.25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</row>
    <row r="2" spans="1:12" ht="41.25" customHeight="1" thickBot="1">
      <c r="A2" s="3045" t="s">
        <v>166</v>
      </c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</row>
    <row r="3" spans="1:12" ht="30.75" customHeight="1">
      <c r="A3" s="3034" t="s">
        <v>22</v>
      </c>
      <c r="B3" s="3040" t="s">
        <v>131</v>
      </c>
      <c r="C3" s="3029" t="s">
        <v>829</v>
      </c>
      <c r="D3" s="3029"/>
      <c r="E3" s="3042"/>
      <c r="F3" s="3043" t="s">
        <v>817</v>
      </c>
      <c r="G3" s="3031" t="s">
        <v>789</v>
      </c>
      <c r="H3" s="3032"/>
      <c r="I3" s="3033"/>
      <c r="J3" s="3025" t="s">
        <v>790</v>
      </c>
      <c r="K3" s="3026"/>
      <c r="L3" s="3052"/>
    </row>
    <row r="4" spans="1:12" ht="16.5" thickBot="1">
      <c r="A4" s="3039"/>
      <c r="B4" s="3041"/>
      <c r="C4" s="515" t="s">
        <v>25</v>
      </c>
      <c r="D4" s="515" t="s">
        <v>489</v>
      </c>
      <c r="E4" s="516" t="s">
        <v>26</v>
      </c>
      <c r="F4" s="3044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522" t="s">
        <v>26</v>
      </c>
    </row>
    <row r="5" spans="1:12" ht="84" customHeight="1">
      <c r="A5" s="523" t="s">
        <v>45</v>
      </c>
      <c r="B5" s="524" t="s">
        <v>408</v>
      </c>
      <c r="C5" s="525"/>
      <c r="D5" s="526"/>
      <c r="E5" s="527"/>
      <c r="F5" s="528"/>
      <c r="G5" s="529">
        <f>H5+I5</f>
        <v>0</v>
      </c>
      <c r="H5" s="526"/>
      <c r="I5" s="530"/>
      <c r="J5" s="531">
        <f>K5+L5</f>
        <v>0</v>
      </c>
      <c r="K5" s="532"/>
      <c r="L5" s="533"/>
    </row>
    <row r="6" spans="1:12" ht="15">
      <c r="A6" s="534" t="s">
        <v>67</v>
      </c>
      <c r="B6" s="535"/>
      <c r="C6" s="536"/>
      <c r="D6" s="537"/>
      <c r="E6" s="538"/>
      <c r="F6" s="539"/>
      <c r="G6" s="540">
        <f aca="true" t="shared" si="0" ref="G6:G14">H6+I6</f>
        <v>0</v>
      </c>
      <c r="H6" s="537"/>
      <c r="I6" s="541"/>
      <c r="J6" s="542">
        <f aca="true" t="shared" si="1" ref="J6:J14">K6+L6</f>
        <v>0</v>
      </c>
      <c r="K6" s="543"/>
      <c r="L6" s="544"/>
    </row>
    <row r="7" spans="1:12" ht="31.5">
      <c r="A7" s="545" t="s">
        <v>51</v>
      </c>
      <c r="B7" s="546" t="s">
        <v>409</v>
      </c>
      <c r="C7" s="547"/>
      <c r="D7" s="548"/>
      <c r="E7" s="549"/>
      <c r="F7" s="550"/>
      <c r="G7" s="551">
        <f t="shared" si="0"/>
        <v>0</v>
      </c>
      <c r="H7" s="548"/>
      <c r="I7" s="552"/>
      <c r="J7" s="553">
        <f t="shared" si="1"/>
        <v>0</v>
      </c>
      <c r="K7" s="554"/>
      <c r="L7" s="555"/>
    </row>
    <row r="8" spans="1:12" ht="15">
      <c r="A8" s="534" t="s">
        <v>84</v>
      </c>
      <c r="B8" s="556"/>
      <c r="C8" s="536"/>
      <c r="D8" s="537"/>
      <c r="E8" s="538"/>
      <c r="F8" s="539"/>
      <c r="G8" s="540"/>
      <c r="H8" s="537"/>
      <c r="I8" s="541"/>
      <c r="J8" s="542"/>
      <c r="K8" s="543"/>
      <c r="L8" s="544"/>
    </row>
    <row r="9" spans="1:12" ht="47.25">
      <c r="A9" s="545" t="s">
        <v>52</v>
      </c>
      <c r="B9" s="546" t="s">
        <v>410</v>
      </c>
      <c r="C9" s="547"/>
      <c r="D9" s="548"/>
      <c r="E9" s="549"/>
      <c r="F9" s="550"/>
      <c r="G9" s="551">
        <f t="shared" si="0"/>
        <v>0</v>
      </c>
      <c r="H9" s="548"/>
      <c r="I9" s="552"/>
      <c r="J9" s="553">
        <f t="shared" si="1"/>
        <v>0</v>
      </c>
      <c r="K9" s="554"/>
      <c r="L9" s="555"/>
    </row>
    <row r="10" spans="1:12" ht="15">
      <c r="A10" s="534" t="s">
        <v>81</v>
      </c>
      <c r="B10" s="535"/>
      <c r="C10" s="536"/>
      <c r="D10" s="537"/>
      <c r="E10" s="538"/>
      <c r="F10" s="539"/>
      <c r="G10" s="540">
        <f t="shared" si="0"/>
        <v>0</v>
      </c>
      <c r="H10" s="537"/>
      <c r="I10" s="541"/>
      <c r="J10" s="542">
        <f t="shared" si="1"/>
        <v>0</v>
      </c>
      <c r="K10" s="543"/>
      <c r="L10" s="544"/>
    </row>
    <row r="11" spans="1:12" ht="47.25">
      <c r="A11" s="545" t="s">
        <v>53</v>
      </c>
      <c r="B11" s="546" t="s">
        <v>411</v>
      </c>
      <c r="C11" s="547"/>
      <c r="D11" s="548"/>
      <c r="E11" s="549"/>
      <c r="F11" s="550"/>
      <c r="G11" s="551">
        <f t="shared" si="0"/>
        <v>0</v>
      </c>
      <c r="H11" s="548"/>
      <c r="I11" s="552"/>
      <c r="J11" s="553">
        <f t="shared" si="1"/>
        <v>0</v>
      </c>
      <c r="K11" s="554"/>
      <c r="L11" s="555"/>
    </row>
    <row r="12" spans="1:12" ht="15">
      <c r="A12" s="534" t="s">
        <v>362</v>
      </c>
      <c r="B12" s="535"/>
      <c r="C12" s="536"/>
      <c r="D12" s="537"/>
      <c r="E12" s="538"/>
      <c r="F12" s="539"/>
      <c r="G12" s="540">
        <f t="shared" si="0"/>
        <v>0</v>
      </c>
      <c r="H12" s="537"/>
      <c r="I12" s="541"/>
      <c r="J12" s="542">
        <f t="shared" si="1"/>
        <v>0</v>
      </c>
      <c r="K12" s="543"/>
      <c r="L12" s="544"/>
    </row>
    <row r="13" spans="1:12" ht="63">
      <c r="A13" s="545" t="s">
        <v>54</v>
      </c>
      <c r="B13" s="546" t="s">
        <v>412</v>
      </c>
      <c r="C13" s="547"/>
      <c r="D13" s="548"/>
      <c r="E13" s="549"/>
      <c r="F13" s="550"/>
      <c r="G13" s="551">
        <f t="shared" si="0"/>
        <v>0</v>
      </c>
      <c r="H13" s="548"/>
      <c r="I13" s="552"/>
      <c r="J13" s="553">
        <f t="shared" si="1"/>
        <v>0</v>
      </c>
      <c r="K13" s="554"/>
      <c r="L13" s="555"/>
    </row>
    <row r="14" spans="1:12" ht="15.75" thickBot="1">
      <c r="A14" s="600" t="s">
        <v>386</v>
      </c>
      <c r="B14" s="601"/>
      <c r="C14" s="602"/>
      <c r="D14" s="603"/>
      <c r="E14" s="604"/>
      <c r="F14" s="605"/>
      <c r="G14" s="837">
        <f t="shared" si="0"/>
        <v>0</v>
      </c>
      <c r="H14" s="603"/>
      <c r="I14" s="607"/>
      <c r="J14" s="542">
        <f t="shared" si="1"/>
        <v>0</v>
      </c>
      <c r="K14" s="543"/>
      <c r="L14" s="544"/>
    </row>
    <row r="15" spans="1:12" ht="16.5" thickBot="1">
      <c r="A15" s="608"/>
      <c r="B15" s="609" t="s">
        <v>78</v>
      </c>
      <c r="C15" s="610">
        <f>C5+C7+C9+C11+C13</f>
        <v>0</v>
      </c>
      <c r="D15" s="611">
        <f aca="true" t="shared" si="2" ref="D15:I15">D5+D7+D9+D11+D13</f>
        <v>0</v>
      </c>
      <c r="E15" s="612">
        <f t="shared" si="2"/>
        <v>0</v>
      </c>
      <c r="F15" s="613">
        <f t="shared" si="2"/>
        <v>0</v>
      </c>
      <c r="G15" s="614">
        <f t="shared" si="2"/>
        <v>0</v>
      </c>
      <c r="H15" s="611">
        <f t="shared" si="2"/>
        <v>0</v>
      </c>
      <c r="I15" s="615">
        <f t="shared" si="2"/>
        <v>0</v>
      </c>
      <c r="J15" s="559">
        <f>J5+J7+J9+J11+J13</f>
        <v>0</v>
      </c>
      <c r="K15" s="557">
        <f>K5+K7+K9+K11+K13</f>
        <v>0</v>
      </c>
      <c r="L15" s="558">
        <f>L5+L7+L9+L11+L13</f>
        <v>0</v>
      </c>
    </row>
    <row r="16" spans="1:2" ht="12.75">
      <c r="A16" s="388"/>
      <c r="B16" s="386"/>
    </row>
    <row r="17" spans="1:11" ht="19.5" thickBot="1">
      <c r="A17" s="388"/>
      <c r="B17" s="560" t="s">
        <v>392</v>
      </c>
      <c r="J17" s="2932" t="s">
        <v>388</v>
      </c>
      <c r="K17" s="2932"/>
    </row>
    <row r="18" spans="1:12" ht="12.75">
      <c r="A18" s="388"/>
      <c r="B18" s="2907" t="s">
        <v>753</v>
      </c>
      <c r="C18" s="2908"/>
      <c r="D18" s="2908"/>
      <c r="E18" s="2908"/>
      <c r="F18" s="2909"/>
      <c r="J18" s="3046"/>
      <c r="K18" s="3047"/>
      <c r="L18" s="3047"/>
    </row>
    <row r="19" spans="1:12" ht="12.75">
      <c r="A19" s="388"/>
      <c r="B19" s="2910"/>
      <c r="C19" s="2911"/>
      <c r="D19" s="2911"/>
      <c r="E19" s="2911"/>
      <c r="F19" s="2912"/>
      <c r="J19" s="3048"/>
      <c r="K19" s="3049"/>
      <c r="L19" s="3049"/>
    </row>
    <row r="20" spans="1:12" ht="12.75">
      <c r="A20" s="388"/>
      <c r="B20" s="2910"/>
      <c r="C20" s="2911"/>
      <c r="D20" s="2911"/>
      <c r="E20" s="2911"/>
      <c r="F20" s="2912"/>
      <c r="J20" s="3048"/>
      <c r="K20" s="3049"/>
      <c r="L20" s="3049"/>
    </row>
    <row r="21" spans="1:12" ht="12.75">
      <c r="A21" s="388"/>
      <c r="B21" s="2910"/>
      <c r="C21" s="2911"/>
      <c r="D21" s="2911"/>
      <c r="E21" s="2911"/>
      <c r="F21" s="2912"/>
      <c r="J21" s="3048"/>
      <c r="K21" s="3049"/>
      <c r="L21" s="3049"/>
    </row>
    <row r="22" spans="1:12" ht="24" customHeight="1">
      <c r="A22" s="388"/>
      <c r="B22" s="2910"/>
      <c r="C22" s="2911"/>
      <c r="D22" s="2911"/>
      <c r="E22" s="2911"/>
      <c r="F22" s="2912"/>
      <c r="J22" s="3048"/>
      <c r="K22" s="3049"/>
      <c r="L22" s="3049"/>
    </row>
    <row r="23" spans="1:12" ht="44.25" customHeight="1" thickBot="1">
      <c r="A23" s="388"/>
      <c r="B23" s="2913"/>
      <c r="C23" s="2914"/>
      <c r="D23" s="2914"/>
      <c r="E23" s="2914"/>
      <c r="F23" s="2915"/>
      <c r="J23" s="3050"/>
      <c r="K23" s="3051"/>
      <c r="L23" s="3051"/>
    </row>
    <row r="24" spans="1:2" ht="12.75">
      <c r="A24" s="388"/>
      <c r="B24" s="386"/>
    </row>
    <row r="25" spans="1:9" ht="22.5" customHeight="1">
      <c r="A25" s="387"/>
      <c r="B25" s="3013" t="s">
        <v>122</v>
      </c>
      <c r="C25" s="3013"/>
      <c r="D25" s="563"/>
      <c r="E25" s="563"/>
      <c r="F25" s="563"/>
      <c r="G25" s="561"/>
      <c r="H25" s="3002"/>
      <c r="I25" s="3002"/>
    </row>
    <row r="26" spans="1:9" ht="12.75">
      <c r="A26" s="387"/>
      <c r="B26" s="386"/>
      <c r="I26" s="385" t="s">
        <v>182</v>
      </c>
    </row>
    <row r="27" ht="12.75">
      <c r="A27" s="387"/>
    </row>
    <row r="28" ht="12.75">
      <c r="A28" s="387"/>
    </row>
    <row r="29" ht="12.75">
      <c r="A29" s="387"/>
    </row>
    <row r="30" ht="12.75">
      <c r="A30" s="387"/>
    </row>
    <row r="31" ht="12.75">
      <c r="A31" s="387"/>
    </row>
  </sheetData>
  <sheetProtection insertRows="0"/>
  <mergeCells count="13">
    <mergeCell ref="J17:K17"/>
    <mergeCell ref="B18:F23"/>
    <mergeCell ref="J18:L23"/>
    <mergeCell ref="B25:C25"/>
    <mergeCell ref="H25:I25"/>
    <mergeCell ref="J3:L3"/>
    <mergeCell ref="A3:A4"/>
    <mergeCell ref="B3:B4"/>
    <mergeCell ref="C3:E3"/>
    <mergeCell ref="F3:F4"/>
    <mergeCell ref="G3:I3"/>
    <mergeCell ref="A1:L1"/>
    <mergeCell ref="A2:L2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view="pageBreakPreview" zoomScaleNormal="80" zoomScaleSheetLayoutView="100" zoomScalePageLayoutView="0" workbookViewId="0" topLeftCell="A10">
      <selection activeCell="J4" sqref="J1:P16384"/>
    </sheetView>
  </sheetViews>
  <sheetFormatPr defaultColWidth="9.140625" defaultRowHeight="12.75"/>
  <cols>
    <col min="1" max="1" width="6.28125" style="0" customWidth="1"/>
    <col min="2" max="2" width="31.7109375" style="0" customWidth="1"/>
    <col min="3" max="4" width="12.7109375" style="0" customWidth="1"/>
    <col min="5" max="5" width="17.00390625" style="0" customWidth="1"/>
    <col min="6" max="6" width="17.57421875" style="0" customWidth="1"/>
    <col min="7" max="9" width="12.7109375" style="0" customWidth="1"/>
    <col min="10" max="12" width="12.7109375" style="0" hidden="1" customWidth="1"/>
    <col min="13" max="13" width="9.140625" style="0" hidden="1" customWidth="1"/>
    <col min="14" max="16" width="12.7109375" style="0" hidden="1" customWidth="1"/>
    <col min="17" max="18" width="9.140625" style="0" customWidth="1"/>
  </cols>
  <sheetData>
    <row r="1" spans="1:12" ht="20.25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</row>
    <row r="2" spans="1:12" ht="18.75" thickBot="1">
      <c r="A2" s="3060" t="s">
        <v>150</v>
      </c>
      <c r="B2" s="3060"/>
      <c r="C2" s="3060"/>
      <c r="D2" s="3060"/>
      <c r="E2" s="3060"/>
      <c r="F2" s="3060"/>
      <c r="G2" s="3060"/>
      <c r="H2" s="3060"/>
      <c r="I2" s="3060"/>
      <c r="J2" s="3060"/>
      <c r="K2" s="3060"/>
      <c r="L2" s="3060"/>
    </row>
    <row r="3" spans="1:16" ht="31.5" customHeight="1">
      <c r="A3" s="3057" t="s">
        <v>22</v>
      </c>
      <c r="B3" s="3055" t="s">
        <v>131</v>
      </c>
      <c r="C3" s="3028" t="s">
        <v>829</v>
      </c>
      <c r="D3" s="3029"/>
      <c r="E3" s="3042"/>
      <c r="F3" s="3043" t="s">
        <v>817</v>
      </c>
      <c r="G3" s="3031" t="s">
        <v>789</v>
      </c>
      <c r="H3" s="3032"/>
      <c r="I3" s="3033"/>
      <c r="J3" s="3025" t="s">
        <v>790</v>
      </c>
      <c r="K3" s="3026"/>
      <c r="L3" s="3027"/>
      <c r="N3" s="3053">
        <v>2026</v>
      </c>
      <c r="O3" s="3054"/>
      <c r="P3" s="935" t="e">
        <f>'ОПЕРАЦИОННЫЕ РАСХОДЫ ВСЕГО'!H25</f>
        <v>#DIV/0!</v>
      </c>
    </row>
    <row r="4" spans="1:16" ht="16.5" thickBot="1">
      <c r="A4" s="3058" t="s">
        <v>22</v>
      </c>
      <c r="B4" s="3056"/>
      <c r="C4" s="617" t="s">
        <v>25</v>
      </c>
      <c r="D4" s="618" t="s">
        <v>489</v>
      </c>
      <c r="E4" s="621" t="s">
        <v>26</v>
      </c>
      <c r="F4" s="3059"/>
      <c r="G4" s="622" t="s">
        <v>25</v>
      </c>
      <c r="H4" s="619" t="s">
        <v>489</v>
      </c>
      <c r="I4" s="623" t="s">
        <v>26</v>
      </c>
      <c r="J4" s="909" t="s">
        <v>25</v>
      </c>
      <c r="K4" s="620" t="s">
        <v>489</v>
      </c>
      <c r="L4" s="908" t="s">
        <v>26</v>
      </c>
      <c r="N4" s="520" t="s">
        <v>25</v>
      </c>
      <c r="O4" s="521" t="s">
        <v>489</v>
      </c>
      <c r="P4" s="934" t="s">
        <v>26</v>
      </c>
    </row>
    <row r="5" spans="1:16" ht="29.25" thickBot="1">
      <c r="A5" s="735" t="s">
        <v>45</v>
      </c>
      <c r="B5" s="616" t="s">
        <v>418</v>
      </c>
      <c r="C5" s="771"/>
      <c r="D5" s="772"/>
      <c r="E5" s="773"/>
      <c r="F5" s="774"/>
      <c r="G5" s="775"/>
      <c r="H5" s="772"/>
      <c r="I5" s="773"/>
      <c r="J5" s="2037"/>
      <c r="K5" s="776"/>
      <c r="L5" s="2038"/>
      <c r="N5" s="932" t="e">
        <f>ROUND(J20*$P$3,2)</f>
        <v>#DIV/0!</v>
      </c>
      <c r="O5" s="923" t="e">
        <f>ROUND(K20*$P$3,2)</f>
        <v>#DIV/0!</v>
      </c>
      <c r="P5" s="924" t="e">
        <f>ROUND(L20*$P$3,2)</f>
        <v>#DIV/0!</v>
      </c>
    </row>
    <row r="6" spans="1:12" ht="15.75" thickBot="1">
      <c r="A6" s="736" t="s">
        <v>67</v>
      </c>
      <c r="B6" s="598" t="s">
        <v>419</v>
      </c>
      <c r="C6" s="777"/>
      <c r="D6" s="778"/>
      <c r="E6" s="779"/>
      <c r="F6" s="780"/>
      <c r="G6" s="781"/>
      <c r="H6" s="778"/>
      <c r="I6" s="779"/>
      <c r="J6" s="2039"/>
      <c r="K6" s="782"/>
      <c r="L6" s="2040"/>
    </row>
    <row r="7" spans="1:16" ht="15.75">
      <c r="A7" s="736" t="s">
        <v>68</v>
      </c>
      <c r="B7" s="598" t="s">
        <v>420</v>
      </c>
      <c r="C7" s="777"/>
      <c r="D7" s="778"/>
      <c r="E7" s="779"/>
      <c r="F7" s="780"/>
      <c r="G7" s="781"/>
      <c r="H7" s="778"/>
      <c r="I7" s="779"/>
      <c r="J7" s="2039"/>
      <c r="K7" s="782"/>
      <c r="L7" s="2040"/>
      <c r="N7" s="3053">
        <v>2027</v>
      </c>
      <c r="O7" s="3054"/>
      <c r="P7" s="935" t="e">
        <f>'ОПЕРАЦИОННЫЕ РАСХОДЫ ВСЕГО'!K25</f>
        <v>#DIV/0!</v>
      </c>
    </row>
    <row r="8" spans="1:16" ht="28.5">
      <c r="A8" s="736" t="s">
        <v>51</v>
      </c>
      <c r="B8" s="597" t="s">
        <v>421</v>
      </c>
      <c r="C8" s="784"/>
      <c r="D8" s="537"/>
      <c r="E8" s="541"/>
      <c r="F8" s="539"/>
      <c r="G8" s="785"/>
      <c r="H8" s="537"/>
      <c r="I8" s="541"/>
      <c r="J8" s="542"/>
      <c r="K8" s="543"/>
      <c r="L8" s="1821"/>
      <c r="N8" s="520" t="s">
        <v>25</v>
      </c>
      <c r="O8" s="521" t="s">
        <v>489</v>
      </c>
      <c r="P8" s="934" t="s">
        <v>26</v>
      </c>
    </row>
    <row r="9" spans="1:16" ht="15.75" thickBot="1">
      <c r="A9" s="736" t="s">
        <v>84</v>
      </c>
      <c r="B9" s="598" t="s">
        <v>419</v>
      </c>
      <c r="C9" s="777"/>
      <c r="D9" s="778"/>
      <c r="E9" s="779"/>
      <c r="F9" s="780"/>
      <c r="G9" s="781"/>
      <c r="H9" s="778"/>
      <c r="I9" s="779"/>
      <c r="J9" s="2039"/>
      <c r="K9" s="782"/>
      <c r="L9" s="2040"/>
      <c r="N9" s="932" t="e">
        <f>ROUND(N5*$P$7,2)</f>
        <v>#DIV/0!</v>
      </c>
      <c r="O9" s="923" t="e">
        <f>ROUND(O5*$P$7,2)</f>
        <v>#DIV/0!</v>
      </c>
      <c r="P9" s="924" t="e">
        <f>ROUND(P5*$P$7,2)</f>
        <v>#DIV/0!</v>
      </c>
    </row>
    <row r="10" spans="1:12" ht="15">
      <c r="A10" s="736" t="s">
        <v>133</v>
      </c>
      <c r="B10" s="598" t="s">
        <v>420</v>
      </c>
      <c r="C10" s="777"/>
      <c r="D10" s="778"/>
      <c r="E10" s="779"/>
      <c r="F10" s="780"/>
      <c r="G10" s="781"/>
      <c r="H10" s="778"/>
      <c r="I10" s="779"/>
      <c r="J10" s="2039"/>
      <c r="K10" s="782"/>
      <c r="L10" s="2040"/>
    </row>
    <row r="11" spans="1:12" ht="28.5">
      <c r="A11" s="736" t="s">
        <v>52</v>
      </c>
      <c r="B11" s="597" t="s">
        <v>422</v>
      </c>
      <c r="C11" s="784"/>
      <c r="D11" s="537"/>
      <c r="E11" s="541"/>
      <c r="F11" s="539"/>
      <c r="G11" s="785"/>
      <c r="H11" s="537"/>
      <c r="I11" s="541"/>
      <c r="J11" s="542"/>
      <c r="K11" s="543"/>
      <c r="L11" s="1821"/>
    </row>
    <row r="12" spans="1:12" ht="15">
      <c r="A12" s="736" t="s">
        <v>81</v>
      </c>
      <c r="B12" s="598" t="s">
        <v>419</v>
      </c>
      <c r="C12" s="777"/>
      <c r="D12" s="778"/>
      <c r="E12" s="779"/>
      <c r="F12" s="780"/>
      <c r="G12" s="781"/>
      <c r="H12" s="778"/>
      <c r="I12" s="779"/>
      <c r="J12" s="2039"/>
      <c r="K12" s="782"/>
      <c r="L12" s="2040"/>
    </row>
    <row r="13" spans="1:12" ht="15">
      <c r="A13" s="736" t="s">
        <v>82</v>
      </c>
      <c r="B13" s="598" t="s">
        <v>420</v>
      </c>
      <c r="C13" s="777"/>
      <c r="D13" s="778"/>
      <c r="E13" s="779"/>
      <c r="F13" s="780"/>
      <c r="G13" s="781"/>
      <c r="H13" s="778"/>
      <c r="I13" s="779"/>
      <c r="J13" s="2039"/>
      <c r="K13" s="782"/>
      <c r="L13" s="2040"/>
    </row>
    <row r="14" spans="1:12" ht="15">
      <c r="A14" s="736" t="s">
        <v>53</v>
      </c>
      <c r="B14" s="597" t="s">
        <v>423</v>
      </c>
      <c r="C14" s="784"/>
      <c r="D14" s="537"/>
      <c r="E14" s="541"/>
      <c r="F14" s="539"/>
      <c r="G14" s="785"/>
      <c r="H14" s="537"/>
      <c r="I14" s="541"/>
      <c r="J14" s="542"/>
      <c r="K14" s="543"/>
      <c r="L14" s="1821"/>
    </row>
    <row r="15" spans="1:12" ht="15">
      <c r="A15" s="736" t="s">
        <v>362</v>
      </c>
      <c r="B15" s="598" t="s">
        <v>419</v>
      </c>
      <c r="C15" s="777"/>
      <c r="D15" s="778"/>
      <c r="E15" s="779"/>
      <c r="F15" s="780"/>
      <c r="G15" s="781"/>
      <c r="H15" s="778"/>
      <c r="I15" s="779"/>
      <c r="J15" s="2039"/>
      <c r="K15" s="782"/>
      <c r="L15" s="2040"/>
    </row>
    <row r="16" spans="1:12" ht="15">
      <c r="A16" s="736" t="s">
        <v>363</v>
      </c>
      <c r="B16" s="598" t="s">
        <v>420</v>
      </c>
      <c r="C16" s="777"/>
      <c r="D16" s="778"/>
      <c r="E16" s="779"/>
      <c r="F16" s="780"/>
      <c r="G16" s="781"/>
      <c r="H16" s="778"/>
      <c r="I16" s="779"/>
      <c r="J16" s="2039"/>
      <c r="K16" s="782"/>
      <c r="L16" s="2040"/>
    </row>
    <row r="17" spans="1:12" ht="57">
      <c r="A17" s="736" t="s">
        <v>54</v>
      </c>
      <c r="B17" s="597" t="s">
        <v>424</v>
      </c>
      <c r="C17" s="784"/>
      <c r="D17" s="537"/>
      <c r="E17" s="541"/>
      <c r="F17" s="539"/>
      <c r="G17" s="785"/>
      <c r="H17" s="537"/>
      <c r="I17" s="541"/>
      <c r="J17" s="542"/>
      <c r="K17" s="543"/>
      <c r="L17" s="1821"/>
    </row>
    <row r="18" spans="1:12" ht="15">
      <c r="A18" s="736" t="s">
        <v>386</v>
      </c>
      <c r="B18" s="598" t="s">
        <v>419</v>
      </c>
      <c r="C18" s="777"/>
      <c r="D18" s="778"/>
      <c r="E18" s="779"/>
      <c r="F18" s="780"/>
      <c r="G18" s="781"/>
      <c r="H18" s="778"/>
      <c r="I18" s="779"/>
      <c r="J18" s="2039"/>
      <c r="K18" s="782"/>
      <c r="L18" s="2040"/>
    </row>
    <row r="19" spans="1:12" ht="15.75" thickBot="1">
      <c r="A19" s="737" t="s">
        <v>425</v>
      </c>
      <c r="B19" s="599" t="s">
        <v>420</v>
      </c>
      <c r="C19" s="786"/>
      <c r="D19" s="787"/>
      <c r="E19" s="788"/>
      <c r="F19" s="789"/>
      <c r="G19" s="790"/>
      <c r="H19" s="787"/>
      <c r="I19" s="788"/>
      <c r="J19" s="2041"/>
      <c r="K19" s="791"/>
      <c r="L19" s="2042"/>
    </row>
    <row r="20" spans="1:12" ht="15.75">
      <c r="A20" s="738"/>
      <c r="B20" s="739" t="s">
        <v>473</v>
      </c>
      <c r="C20" s="792">
        <f>C5+C8+C11+C14+C17</f>
        <v>0</v>
      </c>
      <c r="D20" s="793">
        <f aca="true" t="shared" si="0" ref="D20:L20">D5+D8+D11+D14+D17</f>
        <v>0</v>
      </c>
      <c r="E20" s="794">
        <f t="shared" si="0"/>
        <v>0</v>
      </c>
      <c r="F20" s="795">
        <f t="shared" si="0"/>
        <v>0</v>
      </c>
      <c r="G20" s="796">
        <f t="shared" si="0"/>
        <v>0</v>
      </c>
      <c r="H20" s="793">
        <f t="shared" si="0"/>
        <v>0</v>
      </c>
      <c r="I20" s="794">
        <f t="shared" si="0"/>
        <v>0</v>
      </c>
      <c r="J20" s="2043">
        <f t="shared" si="0"/>
        <v>0</v>
      </c>
      <c r="K20" s="793">
        <f t="shared" si="0"/>
        <v>0</v>
      </c>
      <c r="L20" s="2044">
        <f t="shared" si="0"/>
        <v>0</v>
      </c>
    </row>
    <row r="21" spans="1:12" ht="15">
      <c r="A21" s="740"/>
      <c r="B21" s="598" t="s">
        <v>472</v>
      </c>
      <c r="C21" s="797">
        <f>C6+C9+C12+C15+C18</f>
        <v>0</v>
      </c>
      <c r="D21" s="782">
        <f aca="true" t="shared" si="1" ref="D21:I21">D6+D9+D12+D15+D18</f>
        <v>0</v>
      </c>
      <c r="E21" s="783">
        <f t="shared" si="1"/>
        <v>0</v>
      </c>
      <c r="F21" s="798">
        <f t="shared" si="1"/>
        <v>0</v>
      </c>
      <c r="G21" s="799">
        <f t="shared" si="1"/>
        <v>0</v>
      </c>
      <c r="H21" s="782">
        <f t="shared" si="1"/>
        <v>0</v>
      </c>
      <c r="I21" s="783">
        <f t="shared" si="1"/>
        <v>0</v>
      </c>
      <c r="J21" s="2039">
        <f>J6+J9+J12+J15+J18</f>
        <v>0</v>
      </c>
      <c r="K21" s="782">
        <f>K6+K9+K12+K15+K18</f>
        <v>0</v>
      </c>
      <c r="L21" s="2040">
        <f>L6+L9+L12+L15+L18</f>
        <v>0</v>
      </c>
    </row>
    <row r="22" spans="1:12" ht="15.75" thickBot="1">
      <c r="A22" s="741"/>
      <c r="B22" s="742" t="s">
        <v>474</v>
      </c>
      <c r="C22" s="800" t="e">
        <f>ROUND(C20/C21/12*1000,2)</f>
        <v>#DIV/0!</v>
      </c>
      <c r="D22" s="801" t="e">
        <f aca="true" t="shared" si="2" ref="D22:I22">ROUND(D20/D21/12*1000,2)</f>
        <v>#DIV/0!</v>
      </c>
      <c r="E22" s="802" t="e">
        <f t="shared" si="2"/>
        <v>#DIV/0!</v>
      </c>
      <c r="F22" s="803" t="e">
        <f t="shared" si="2"/>
        <v>#DIV/0!</v>
      </c>
      <c r="G22" s="804" t="e">
        <f t="shared" si="2"/>
        <v>#DIV/0!</v>
      </c>
      <c r="H22" s="801" t="e">
        <f t="shared" si="2"/>
        <v>#DIV/0!</v>
      </c>
      <c r="I22" s="802" t="e">
        <f t="shared" si="2"/>
        <v>#DIV/0!</v>
      </c>
      <c r="J22" s="2045" t="e">
        <f>ROUND(J20/J21/12*1000,2)</f>
        <v>#DIV/0!</v>
      </c>
      <c r="K22" s="801" t="e">
        <f>ROUND(K20/K21/12*1000,2)</f>
        <v>#DIV/0!</v>
      </c>
      <c r="L22" s="2046" t="e">
        <f>ROUND(L20/L21/12*1000,2)</f>
        <v>#DIV/0!</v>
      </c>
    </row>
    <row r="24" spans="2:12" ht="19.5" thickBot="1">
      <c r="B24" s="560" t="s">
        <v>392</v>
      </c>
      <c r="C24" s="561"/>
      <c r="D24" s="561"/>
      <c r="E24" s="561"/>
      <c r="F24" s="561"/>
      <c r="G24" s="561"/>
      <c r="H24" s="561"/>
      <c r="I24" s="561"/>
      <c r="J24" s="2932" t="s">
        <v>388</v>
      </c>
      <c r="K24" s="2932"/>
      <c r="L24" s="561"/>
    </row>
    <row r="25" spans="2:12" ht="18">
      <c r="B25" s="2907" t="s">
        <v>754</v>
      </c>
      <c r="C25" s="2908"/>
      <c r="D25" s="2908"/>
      <c r="E25" s="2908"/>
      <c r="F25" s="2909"/>
      <c r="G25" s="561"/>
      <c r="H25" s="561"/>
      <c r="I25" s="561"/>
      <c r="J25" s="2955"/>
      <c r="K25" s="2956"/>
      <c r="L25" s="2957"/>
    </row>
    <row r="26" spans="2:12" ht="18">
      <c r="B26" s="2910"/>
      <c r="C26" s="2911"/>
      <c r="D26" s="2911"/>
      <c r="E26" s="2911"/>
      <c r="F26" s="2912"/>
      <c r="G26" s="561"/>
      <c r="H26" s="561"/>
      <c r="I26" s="561"/>
      <c r="J26" s="2958"/>
      <c r="K26" s="2959"/>
      <c r="L26" s="2960"/>
    </row>
    <row r="27" spans="2:12" ht="18">
      <c r="B27" s="2910"/>
      <c r="C27" s="2911"/>
      <c r="D27" s="2911"/>
      <c r="E27" s="2911"/>
      <c r="F27" s="2912"/>
      <c r="G27" s="561"/>
      <c r="H27" s="561"/>
      <c r="I27" s="561"/>
      <c r="J27" s="2958"/>
      <c r="K27" s="2959"/>
      <c r="L27" s="2960"/>
    </row>
    <row r="28" spans="2:12" ht="18">
      <c r="B28" s="2910"/>
      <c r="C28" s="2911"/>
      <c r="D28" s="2911"/>
      <c r="E28" s="2911"/>
      <c r="F28" s="2912"/>
      <c r="G28" s="561"/>
      <c r="H28" s="561"/>
      <c r="I28" s="561"/>
      <c r="J28" s="2958"/>
      <c r="K28" s="2959"/>
      <c r="L28" s="2960"/>
    </row>
    <row r="29" spans="2:12" ht="18">
      <c r="B29" s="2910"/>
      <c r="C29" s="2911"/>
      <c r="D29" s="2911"/>
      <c r="E29" s="2911"/>
      <c r="F29" s="2912"/>
      <c r="G29" s="561"/>
      <c r="H29" s="561"/>
      <c r="I29" s="561"/>
      <c r="J29" s="2958"/>
      <c r="K29" s="2959"/>
      <c r="L29" s="2960"/>
    </row>
    <row r="30" spans="2:12" ht="18.75" thickBot="1">
      <c r="B30" s="2913"/>
      <c r="C30" s="2914"/>
      <c r="D30" s="2914"/>
      <c r="E30" s="2914"/>
      <c r="F30" s="2915"/>
      <c r="G30" s="561"/>
      <c r="H30" s="561"/>
      <c r="I30" s="561"/>
      <c r="J30" s="2961"/>
      <c r="K30" s="2962"/>
      <c r="L30" s="2963"/>
    </row>
    <row r="31" spans="2:12" ht="18">
      <c r="B31" s="562"/>
      <c r="C31" s="561"/>
      <c r="D31" s="561"/>
      <c r="E31" s="561"/>
      <c r="F31" s="561"/>
      <c r="G31" s="561"/>
      <c r="H31" s="561"/>
      <c r="I31" s="561"/>
      <c r="J31" s="561"/>
      <c r="K31" s="561"/>
      <c r="L31" s="561"/>
    </row>
    <row r="32" spans="2:12" ht="18">
      <c r="B32" s="3013" t="s">
        <v>122</v>
      </c>
      <c r="C32" s="3013"/>
      <c r="D32" s="563"/>
      <c r="E32" s="563"/>
      <c r="F32" s="563"/>
      <c r="G32" s="561"/>
      <c r="H32" s="3002"/>
      <c r="I32" s="3002"/>
      <c r="J32" s="561"/>
      <c r="K32" s="561"/>
      <c r="L32" s="561"/>
    </row>
    <row r="33" spans="2:12" ht="18">
      <c r="B33" s="562"/>
      <c r="C33" s="561"/>
      <c r="D33" s="561"/>
      <c r="E33" s="561"/>
      <c r="F33" s="561"/>
      <c r="G33" s="561"/>
      <c r="H33" s="561"/>
      <c r="I33" s="1" t="s">
        <v>182</v>
      </c>
      <c r="J33" s="561"/>
      <c r="K33" s="561"/>
      <c r="L33" s="561"/>
    </row>
  </sheetData>
  <sheetProtection/>
  <mergeCells count="15">
    <mergeCell ref="A3:A4"/>
    <mergeCell ref="G3:I3"/>
    <mergeCell ref="N3:O3"/>
    <mergeCell ref="F3:F4"/>
    <mergeCell ref="A1:L1"/>
    <mergeCell ref="A2:L2"/>
    <mergeCell ref="N7:O7"/>
    <mergeCell ref="B25:F30"/>
    <mergeCell ref="J25:L30"/>
    <mergeCell ref="B32:C32"/>
    <mergeCell ref="H32:I32"/>
    <mergeCell ref="J3:L3"/>
    <mergeCell ref="J24:K24"/>
    <mergeCell ref="C3:E3"/>
    <mergeCell ref="B3:B4"/>
  </mergeCells>
  <printOptions/>
  <pageMargins left="1.3779527559055118" right="0.3937007874015748" top="0.98425196850393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>
    <tabColor rgb="FFFFFF00"/>
  </sheetPr>
  <dimension ref="A1:X53"/>
  <sheetViews>
    <sheetView showGridLines="0" zoomScalePageLayoutView="0" workbookViewId="0" topLeftCell="A34">
      <selection activeCell="H3" sqref="H3"/>
    </sheetView>
  </sheetViews>
  <sheetFormatPr defaultColWidth="9.140625" defaultRowHeight="12.75"/>
  <cols>
    <col min="1" max="1" width="18.8515625" style="628" customWidth="1"/>
    <col min="2" max="2" width="7.7109375" style="628" customWidth="1"/>
    <col min="3" max="3" width="7.8515625" style="628" customWidth="1"/>
    <col min="4" max="4" width="5.8515625" style="628" customWidth="1"/>
    <col min="5" max="6" width="6.421875" style="628" customWidth="1"/>
    <col min="7" max="7" width="9.57421875" style="628" customWidth="1"/>
    <col min="8" max="8" width="8.421875" style="628" customWidth="1"/>
    <col min="9" max="9" width="8.8515625" style="628" customWidth="1"/>
    <col min="10" max="10" width="9.140625" style="628" customWidth="1"/>
    <col min="11" max="11" width="9.28125" style="628" bestFit="1" customWidth="1"/>
    <col min="12" max="12" width="8.57421875" style="628" customWidth="1"/>
    <col min="13" max="13" width="9.00390625" style="628" customWidth="1"/>
    <col min="14" max="14" width="7.8515625" style="628" bestFit="1" customWidth="1"/>
    <col min="15" max="15" width="9.57421875" style="628" bestFit="1" customWidth="1"/>
    <col min="16" max="16" width="11.28125" style="628" customWidth="1"/>
    <col min="17" max="17" width="12.28125" style="628" bestFit="1" customWidth="1"/>
    <col min="18" max="18" width="12.28125" style="628" customWidth="1"/>
    <col min="19" max="19" width="11.140625" style="628" customWidth="1"/>
    <col min="20" max="20" width="10.00390625" style="628" customWidth="1"/>
    <col min="21" max="21" width="10.140625" style="628" customWidth="1"/>
    <col min="22" max="22" width="11.8515625" style="628" bestFit="1" customWidth="1"/>
    <col min="23" max="23" width="9.421875" style="628" customWidth="1"/>
    <col min="24" max="16384" width="9.140625" style="628" customWidth="1"/>
  </cols>
  <sheetData>
    <row r="1" spans="1:24" ht="36" customHeight="1">
      <c r="A1" s="3078" t="s">
        <v>426</v>
      </c>
      <c r="B1" s="3079"/>
      <c r="C1" s="3079"/>
      <c r="D1" s="3079"/>
      <c r="E1" s="3079"/>
      <c r="F1" s="3079"/>
      <c r="G1" s="3079"/>
      <c r="H1" s="3079"/>
      <c r="I1" s="3079"/>
      <c r="J1" s="3079"/>
      <c r="K1" s="3079"/>
      <c r="L1" s="3079"/>
      <c r="M1" s="3079"/>
      <c r="N1" s="3079"/>
      <c r="O1" s="625"/>
      <c r="P1" s="626"/>
      <c r="Q1" s="626"/>
      <c r="R1" s="626"/>
      <c r="S1" s="626"/>
      <c r="T1" s="626"/>
      <c r="U1" s="626"/>
      <c r="V1" s="626"/>
      <c r="W1" s="626"/>
      <c r="X1" s="627"/>
    </row>
    <row r="2" spans="1:24" ht="30" customHeight="1" thickBot="1">
      <c r="A2" s="3072" t="s">
        <v>830</v>
      </c>
      <c r="B2" s="3073"/>
      <c r="C2" s="3073"/>
      <c r="D2" s="3073"/>
      <c r="E2" s="3073"/>
      <c r="F2" s="3073"/>
      <c r="G2" s="3073"/>
      <c r="H2" s="629">
        <v>19242</v>
      </c>
      <c r="I2" s="628" t="s">
        <v>427</v>
      </c>
      <c r="J2" s="630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2"/>
      <c r="W2" s="631"/>
      <c r="X2" s="633"/>
    </row>
    <row r="3" spans="1:24" ht="25.5" customHeight="1" thickBot="1">
      <c r="A3" s="634"/>
      <c r="B3" s="635"/>
      <c r="C3" s="635"/>
      <c r="D3" s="635"/>
      <c r="E3" s="635"/>
      <c r="F3" s="635"/>
      <c r="G3" s="635"/>
      <c r="H3" s="636"/>
      <c r="I3" s="630"/>
      <c r="J3" s="631"/>
      <c r="K3" s="3074" t="s">
        <v>428</v>
      </c>
      <c r="L3" s="3075"/>
      <c r="M3" s="3076"/>
      <c r="O3" s="631"/>
      <c r="P3" s="631"/>
      <c r="Q3" s="631"/>
      <c r="R3" s="631"/>
      <c r="S3" s="631"/>
      <c r="T3" s="631"/>
      <c r="U3" s="631"/>
      <c r="V3" s="632"/>
      <c r="W3" s="631"/>
      <c r="X3" s="633"/>
    </row>
    <row r="4" spans="1:24" ht="81.75" customHeight="1">
      <c r="A4" s="637" t="s">
        <v>471</v>
      </c>
      <c r="B4" s="638" t="s">
        <v>429</v>
      </c>
      <c r="C4" s="639" t="s">
        <v>430</v>
      </c>
      <c r="D4" s="640" t="s">
        <v>431</v>
      </c>
      <c r="E4" s="640" t="s">
        <v>432</v>
      </c>
      <c r="F4" s="641" t="s">
        <v>433</v>
      </c>
      <c r="G4" s="641" t="s">
        <v>433</v>
      </c>
      <c r="H4" s="642" t="s">
        <v>434</v>
      </c>
      <c r="I4" s="639" t="s">
        <v>435</v>
      </c>
      <c r="J4" s="643" t="s">
        <v>436</v>
      </c>
      <c r="K4" s="644" t="s">
        <v>437</v>
      </c>
      <c r="L4" s="645" t="s">
        <v>438</v>
      </c>
      <c r="M4" s="646" t="s">
        <v>439</v>
      </c>
      <c r="N4" s="647" t="s">
        <v>440</v>
      </c>
      <c r="O4" s="648" t="s">
        <v>441</v>
      </c>
      <c r="P4" s="648" t="s">
        <v>442</v>
      </c>
      <c r="Q4" s="649" t="s">
        <v>443</v>
      </c>
      <c r="R4" s="649" t="s">
        <v>444</v>
      </c>
      <c r="S4" s="640" t="s">
        <v>445</v>
      </c>
      <c r="T4" s="640" t="s">
        <v>446</v>
      </c>
      <c r="U4" s="640" t="s">
        <v>447</v>
      </c>
      <c r="V4" s="645" t="s">
        <v>448</v>
      </c>
      <c r="W4" s="640" t="s">
        <v>449</v>
      </c>
      <c r="X4" s="650" t="s">
        <v>450</v>
      </c>
    </row>
    <row r="5" spans="1:24" ht="12.75">
      <c r="A5" s="651"/>
      <c r="B5" s="652"/>
      <c r="C5" s="653"/>
      <c r="D5" s="653"/>
      <c r="E5" s="654" t="s">
        <v>451</v>
      </c>
      <c r="F5" s="655" t="s">
        <v>452</v>
      </c>
      <c r="G5" s="655" t="s">
        <v>453</v>
      </c>
      <c r="H5" s="655"/>
      <c r="I5" s="653"/>
      <c r="J5" s="656"/>
      <c r="K5" s="731">
        <v>0.13</v>
      </c>
      <c r="L5" s="732">
        <v>0.04</v>
      </c>
      <c r="M5" s="657"/>
      <c r="N5" s="658">
        <v>0.2</v>
      </c>
      <c r="O5" s="659">
        <v>0.15</v>
      </c>
      <c r="P5" s="659">
        <v>0.33</v>
      </c>
      <c r="Q5" s="654"/>
      <c r="R5" s="654"/>
      <c r="S5" s="653"/>
      <c r="T5" s="660">
        <v>1.014</v>
      </c>
      <c r="U5" s="660">
        <v>1.007</v>
      </c>
      <c r="V5" s="660">
        <v>1.012</v>
      </c>
      <c r="W5" s="654"/>
      <c r="X5" s="661" t="s">
        <v>454</v>
      </c>
    </row>
    <row r="6" spans="1:24" ht="12.75">
      <c r="A6" s="662" t="s">
        <v>455</v>
      </c>
      <c r="B6" s="652"/>
      <c r="C6" s="653" t="e">
        <f>B6/(12/H6)</f>
        <v>#DIV/0!</v>
      </c>
      <c r="D6" s="653"/>
      <c r="E6" s="653"/>
      <c r="F6" s="653"/>
      <c r="G6" s="653"/>
      <c r="H6" s="653"/>
      <c r="I6" s="663">
        <f aca="true" t="shared" si="0" ref="I6:I11">$H$2</f>
        <v>19242</v>
      </c>
      <c r="J6" s="664" t="e">
        <f>C6*E6*I6</f>
        <v>#DIV/0!</v>
      </c>
      <c r="K6" s="665" t="e">
        <f>J6*F6</f>
        <v>#DIV/0!</v>
      </c>
      <c r="L6" s="666" t="e">
        <f>J6*G6</f>
        <v>#DIV/0!</v>
      </c>
      <c r="M6" s="667">
        <f>IF(F6=0,0,IF(H6=6,J6/4/165*216/6,J6/4/165*288/12))</f>
        <v>0</v>
      </c>
      <c r="N6" s="668" t="e">
        <f>(J6+K6+L6+M6)*$N$5</f>
        <v>#DIV/0!</v>
      </c>
      <c r="O6" s="666" t="e">
        <f>J6*$O$5</f>
        <v>#DIV/0!</v>
      </c>
      <c r="P6" s="666" t="e">
        <f>J6*$P$5</f>
        <v>#DIV/0!</v>
      </c>
      <c r="Q6" s="666" t="e">
        <f>J6+K6+N6+O6+L6+M6+P6</f>
        <v>#DIV/0!</v>
      </c>
      <c r="R6" s="666" t="e">
        <f>IF(H6&lt;12,Q6*2,Q6)</f>
        <v>#DIV/0!</v>
      </c>
      <c r="S6" s="666" t="e">
        <f>R6*3</f>
        <v>#DIV/0!</v>
      </c>
      <c r="T6" s="666" t="e">
        <f>IF(H6&lt;12,S6/3*0.5*$T$5,S6*$T$5)</f>
        <v>#DIV/0!</v>
      </c>
      <c r="U6" s="666">
        <f>IF($H6&lt;12,0,T6*$U$5)</f>
        <v>0</v>
      </c>
      <c r="V6" s="666" t="e">
        <f>IF($H6&lt;12,S6/3*2.5*$T$5*$U$5*$V$5,U6*$V$5)</f>
        <v>#DIV/0!</v>
      </c>
      <c r="W6" s="666" t="e">
        <f>S6+T6+U6+V6</f>
        <v>#DIV/0!</v>
      </c>
      <c r="X6" s="669" t="e">
        <f aca="true" t="shared" si="1" ref="X6:X11">W6/12/C6</f>
        <v>#DIV/0!</v>
      </c>
    </row>
    <row r="7" spans="1:24" ht="12.75">
      <c r="A7" s="662" t="s">
        <v>456</v>
      </c>
      <c r="B7" s="652"/>
      <c r="C7" s="653" t="e">
        <f>B7/(12/H7)</f>
        <v>#DIV/0!</v>
      </c>
      <c r="D7" s="653"/>
      <c r="E7" s="653"/>
      <c r="F7" s="653"/>
      <c r="G7" s="653"/>
      <c r="H7" s="653"/>
      <c r="I7" s="663">
        <f t="shared" si="0"/>
        <v>19242</v>
      </c>
      <c r="J7" s="664" t="e">
        <f>C7*E7*I7</f>
        <v>#DIV/0!</v>
      </c>
      <c r="K7" s="665" t="e">
        <f>J7*F7</f>
        <v>#DIV/0!</v>
      </c>
      <c r="L7" s="666" t="e">
        <f>J7*G7</f>
        <v>#DIV/0!</v>
      </c>
      <c r="M7" s="667">
        <f>IF(F7=0,0,IF(H7=6,J7/4/165*216/6,J7/4/165*288/12))</f>
        <v>0</v>
      </c>
      <c r="N7" s="668" t="e">
        <f>(J7+K7+L7+M7)*$N$5</f>
        <v>#DIV/0!</v>
      </c>
      <c r="O7" s="666" t="e">
        <f>J7*$O$5</f>
        <v>#DIV/0!</v>
      </c>
      <c r="P7" s="666" t="e">
        <f>J7*$P$5</f>
        <v>#DIV/0!</v>
      </c>
      <c r="Q7" s="666" t="e">
        <f>J7+K7+N7+O7+L7+M7+P7</f>
        <v>#DIV/0!</v>
      </c>
      <c r="R7" s="666" t="e">
        <f>IF(H7&lt;12,Q7*2,Q7)</f>
        <v>#DIV/0!</v>
      </c>
      <c r="S7" s="666" t="e">
        <f>R7*3</f>
        <v>#DIV/0!</v>
      </c>
      <c r="T7" s="666" t="e">
        <f>IF(H7&lt;12,S7/3*0.5*$T$5,S7*$T$5)</f>
        <v>#DIV/0!</v>
      </c>
      <c r="U7" s="666">
        <f>IF($H7&lt;12,0,T7*$U$5)</f>
        <v>0</v>
      </c>
      <c r="V7" s="666" t="e">
        <f>IF($H7&lt;12,S7/3*2.5*$T$5*$U$5*$V$5,U7*$V$5)</f>
        <v>#DIV/0!</v>
      </c>
      <c r="W7" s="666" t="e">
        <f>S7+T7+U7+V7</f>
        <v>#DIV/0!</v>
      </c>
      <c r="X7" s="669" t="e">
        <f t="shared" si="1"/>
        <v>#DIV/0!</v>
      </c>
    </row>
    <row r="8" spans="1:24" ht="12.75">
      <c r="A8" s="662" t="s">
        <v>457</v>
      </c>
      <c r="B8" s="652"/>
      <c r="C8" s="653" t="e">
        <f>B8/(12/H8)</f>
        <v>#DIV/0!</v>
      </c>
      <c r="D8" s="653"/>
      <c r="E8" s="653"/>
      <c r="F8" s="653"/>
      <c r="G8" s="653"/>
      <c r="H8" s="653"/>
      <c r="I8" s="663">
        <f t="shared" si="0"/>
        <v>19242</v>
      </c>
      <c r="J8" s="664" t="e">
        <f>C8*E8*I8</f>
        <v>#DIV/0!</v>
      </c>
      <c r="K8" s="665" t="e">
        <f>J8*F8</f>
        <v>#DIV/0!</v>
      </c>
      <c r="L8" s="666" t="e">
        <f>J8*G8</f>
        <v>#DIV/0!</v>
      </c>
      <c r="M8" s="667">
        <f>IF(F8=0,0,IF(H8=6,J8/4/165*216/6,J8/4/165*288/12))</f>
        <v>0</v>
      </c>
      <c r="N8" s="668" t="e">
        <f>(J8+K8+L8+M8)*$N$5</f>
        <v>#DIV/0!</v>
      </c>
      <c r="O8" s="666" t="e">
        <f>J8*$O$5</f>
        <v>#DIV/0!</v>
      </c>
      <c r="P8" s="666" t="e">
        <f>J8*$P$5</f>
        <v>#DIV/0!</v>
      </c>
      <c r="Q8" s="666" t="e">
        <f>J8+K8+N8+O8+L8+M8+P8</f>
        <v>#DIV/0!</v>
      </c>
      <c r="R8" s="666" t="e">
        <f>IF(H8&lt;12,Q8*2,Q8)</f>
        <v>#DIV/0!</v>
      </c>
      <c r="S8" s="666" t="e">
        <f>R8*3</f>
        <v>#DIV/0!</v>
      </c>
      <c r="T8" s="666" t="e">
        <f>IF(H8&lt;12,S8/3*0.5*$T$5,S8*$T$5)</f>
        <v>#DIV/0!</v>
      </c>
      <c r="U8" s="666">
        <f>IF($H8&lt;12,0,T8*$U$5)</f>
        <v>0</v>
      </c>
      <c r="V8" s="666" t="e">
        <f>IF($H8&lt;12,S8/3*2.5*$T$5*$U$5*$V$5,U8*$V$5)</f>
        <v>#DIV/0!</v>
      </c>
      <c r="W8" s="666" t="e">
        <f>S8+T8+U8+V8</f>
        <v>#DIV/0!</v>
      </c>
      <c r="X8" s="669" t="e">
        <f t="shared" si="1"/>
        <v>#DIV/0!</v>
      </c>
    </row>
    <row r="9" spans="1:24" s="680" customFormat="1" ht="12.75">
      <c r="A9" s="670" t="s">
        <v>458</v>
      </c>
      <c r="B9" s="671"/>
      <c r="C9" s="672" t="e">
        <f>B9/(12/H9)</f>
        <v>#DIV/0!</v>
      </c>
      <c r="D9" s="672"/>
      <c r="E9" s="672"/>
      <c r="F9" s="672"/>
      <c r="G9" s="672"/>
      <c r="H9" s="672"/>
      <c r="I9" s="673">
        <f t="shared" si="0"/>
        <v>19242</v>
      </c>
      <c r="J9" s="674" t="e">
        <f>C9*E9*I9</f>
        <v>#DIV/0!</v>
      </c>
      <c r="K9" s="675" t="e">
        <f>J9*F9</f>
        <v>#DIV/0!</v>
      </c>
      <c r="L9" s="676" t="e">
        <f>J9*G9</f>
        <v>#DIV/0!</v>
      </c>
      <c r="M9" s="677">
        <f>IF(F9=0,0,IF(H9=6,J9/4/165*216/6,J9/4/165*288/12))</f>
        <v>0</v>
      </c>
      <c r="N9" s="678" t="e">
        <f>(J9+K9+L9+M9)*$N$5</f>
        <v>#DIV/0!</v>
      </c>
      <c r="O9" s="676" t="e">
        <f>J9*$O$5</f>
        <v>#DIV/0!</v>
      </c>
      <c r="P9" s="676" t="e">
        <f>J9*$P$5</f>
        <v>#DIV/0!</v>
      </c>
      <c r="Q9" s="676" t="e">
        <f>J9+K9+N9+O9+L9+M9+P9</f>
        <v>#DIV/0!</v>
      </c>
      <c r="R9" s="676" t="e">
        <f>IF(H9&lt;12,Q9*2,Q9)</f>
        <v>#DIV/0!</v>
      </c>
      <c r="S9" s="676" t="e">
        <f>R9*3</f>
        <v>#DIV/0!</v>
      </c>
      <c r="T9" s="676" t="e">
        <f>IF(H9&lt;12,S9/3*0.5*$T$5,S9*$T$5)</f>
        <v>#DIV/0!</v>
      </c>
      <c r="U9" s="676">
        <f>IF($H9&lt;12,0,T9*$U$5)</f>
        <v>0</v>
      </c>
      <c r="V9" s="676" t="e">
        <f>IF($H9&lt;12,S9/3*2.5*$T$5*$U$5*$V$5,U9*$V$5)</f>
        <v>#DIV/0!</v>
      </c>
      <c r="W9" s="676" t="e">
        <f>S9+T9+U9+V9</f>
        <v>#DIV/0!</v>
      </c>
      <c r="X9" s="679" t="e">
        <f t="shared" si="1"/>
        <v>#DIV/0!</v>
      </c>
    </row>
    <row r="10" spans="1:24" ht="12.75">
      <c r="A10" s="662" t="s">
        <v>459</v>
      </c>
      <c r="B10" s="652"/>
      <c r="C10" s="653" t="e">
        <f>B10/(12/H10)</f>
        <v>#DIV/0!</v>
      </c>
      <c r="D10" s="653"/>
      <c r="E10" s="653"/>
      <c r="F10" s="653"/>
      <c r="G10" s="653"/>
      <c r="H10" s="653"/>
      <c r="I10" s="663">
        <f t="shared" si="0"/>
        <v>19242</v>
      </c>
      <c r="J10" s="664" t="e">
        <f>C10*E10*I10</f>
        <v>#DIV/0!</v>
      </c>
      <c r="K10" s="665" t="e">
        <f>J10*F10</f>
        <v>#DIV/0!</v>
      </c>
      <c r="L10" s="666" t="e">
        <f>J10*G10</f>
        <v>#DIV/0!</v>
      </c>
      <c r="M10" s="667">
        <f>IF(F10=0,0,IF(H10=6,J10/4/165*216/6,J10/4/165*288/12))</f>
        <v>0</v>
      </c>
      <c r="N10" s="668" t="e">
        <f>(J10+K10+L10+M10)*$N$5</f>
        <v>#DIV/0!</v>
      </c>
      <c r="O10" s="666" t="e">
        <f>J10*$O$5</f>
        <v>#DIV/0!</v>
      </c>
      <c r="P10" s="666" t="e">
        <f>J10*$P$5</f>
        <v>#DIV/0!</v>
      </c>
      <c r="Q10" s="666" t="e">
        <f>J10+K10+N10+O10+L10+M10+P10</f>
        <v>#DIV/0!</v>
      </c>
      <c r="R10" s="666" t="e">
        <f>IF(H10&lt;12,Q10*2,Q10)</f>
        <v>#DIV/0!</v>
      </c>
      <c r="S10" s="666" t="e">
        <f>R10*3</f>
        <v>#DIV/0!</v>
      </c>
      <c r="T10" s="666" t="e">
        <f>IF(H10&lt;12,S10/3*0.5*$T$5,S10*$T$5)</f>
        <v>#DIV/0!</v>
      </c>
      <c r="U10" s="666">
        <f>IF($H10&lt;12,0,T10*$U$5)</f>
        <v>0</v>
      </c>
      <c r="V10" s="666" t="e">
        <f>IF($H10&lt;12,S10/3*2.5*$T$5*$U$5*$V$5,U10*$V$5)</f>
        <v>#DIV/0!</v>
      </c>
      <c r="W10" s="666" t="e">
        <f>S10+T10+U10+V10</f>
        <v>#DIV/0!</v>
      </c>
      <c r="X10" s="669" t="e">
        <f t="shared" si="1"/>
        <v>#DIV/0!</v>
      </c>
    </row>
    <row r="11" spans="1:24" s="692" customFormat="1" ht="13.5" thickBot="1">
      <c r="A11" s="681" t="s">
        <v>460</v>
      </c>
      <c r="B11" s="682">
        <f>SUM(B6:B10)</f>
        <v>0</v>
      </c>
      <c r="C11" s="682" t="e">
        <f>SUM(C6:C10)</f>
        <v>#DIV/0!</v>
      </c>
      <c r="D11" s="683" t="e">
        <f>SUMPRODUCT(C6:C10,D6:D10)/C11</f>
        <v>#DIV/0!</v>
      </c>
      <c r="E11" s="683" t="e">
        <f>SUMPRODUCT(C6:C10,E6:E10)/C11</f>
        <v>#DIV/0!</v>
      </c>
      <c r="F11" s="684"/>
      <c r="G11" s="684"/>
      <c r="H11" s="684"/>
      <c r="I11" s="685">
        <f t="shared" si="0"/>
        <v>19242</v>
      </c>
      <c r="J11" s="686" t="e">
        <f>SUM(J6:J10)</f>
        <v>#DIV/0!</v>
      </c>
      <c r="K11" s="687" t="e">
        <f aca="true" t="shared" si="2" ref="K11:W11">SUM(K6:K10)</f>
        <v>#DIV/0!</v>
      </c>
      <c r="L11" s="688" t="e">
        <f t="shared" si="2"/>
        <v>#DIV/0!</v>
      </c>
      <c r="M11" s="689">
        <f t="shared" si="2"/>
        <v>0</v>
      </c>
      <c r="N11" s="690" t="e">
        <f>SUM(N6:N10)</f>
        <v>#DIV/0!</v>
      </c>
      <c r="O11" s="688" t="e">
        <f t="shared" si="2"/>
        <v>#DIV/0!</v>
      </c>
      <c r="P11" s="688" t="e">
        <f t="shared" si="2"/>
        <v>#DIV/0!</v>
      </c>
      <c r="Q11" s="688" t="e">
        <f t="shared" si="2"/>
        <v>#DIV/0!</v>
      </c>
      <c r="R11" s="688" t="e">
        <f t="shared" si="2"/>
        <v>#DIV/0!</v>
      </c>
      <c r="S11" s="688" t="e">
        <f t="shared" si="2"/>
        <v>#DIV/0!</v>
      </c>
      <c r="T11" s="688" t="e">
        <f t="shared" si="2"/>
        <v>#DIV/0!</v>
      </c>
      <c r="U11" s="688">
        <f t="shared" si="2"/>
        <v>0</v>
      </c>
      <c r="V11" s="688" t="e">
        <f t="shared" si="2"/>
        <v>#DIV/0!</v>
      </c>
      <c r="W11" s="688" t="e">
        <f t="shared" si="2"/>
        <v>#DIV/0!</v>
      </c>
      <c r="X11" s="691" t="e">
        <f t="shared" si="1"/>
        <v>#DIV/0!</v>
      </c>
    </row>
    <row r="12" spans="1:24" s="692" customFormat="1" ht="15">
      <c r="A12" s="693"/>
      <c r="B12" s="694"/>
      <c r="C12" s="695"/>
      <c r="D12" s="695"/>
      <c r="E12" s="694"/>
      <c r="F12" s="694"/>
      <c r="G12" s="694"/>
      <c r="H12" s="694"/>
      <c r="I12" s="636" t="e">
        <f>H$2*W13</f>
        <v>#DIV/0!</v>
      </c>
      <c r="J12" s="696" t="s">
        <v>461</v>
      </c>
      <c r="K12" s="694"/>
      <c r="L12" s="694"/>
      <c r="M12" s="694"/>
      <c r="N12" s="694"/>
      <c r="O12" s="694"/>
      <c r="P12" s="694"/>
      <c r="Q12" s="694"/>
      <c r="R12" s="697"/>
      <c r="S12" s="3077" t="s">
        <v>462</v>
      </c>
      <c r="T12" s="3077"/>
      <c r="U12" s="3077"/>
      <c r="V12" s="3077"/>
      <c r="W12" s="698" t="e">
        <f>(S11+T11/T5+U11/U5/T5+V11/V5/U5/T5)</f>
        <v>#DIV/0!</v>
      </c>
      <c r="X12" s="699"/>
    </row>
    <row r="13" spans="1:24" s="692" customFormat="1" ht="13.5" thickBot="1">
      <c r="A13" s="693"/>
      <c r="B13" s="694"/>
      <c r="C13" s="695"/>
      <c r="D13" s="695"/>
      <c r="E13" s="694"/>
      <c r="F13" s="694"/>
      <c r="G13" s="694"/>
      <c r="H13" s="700"/>
      <c r="I13" s="694"/>
      <c r="J13" s="694"/>
      <c r="K13" s="694"/>
      <c r="L13" s="694"/>
      <c r="M13" s="694"/>
      <c r="N13" s="694"/>
      <c r="O13" s="694"/>
      <c r="P13" s="694"/>
      <c r="Q13" s="3061" t="s">
        <v>463</v>
      </c>
      <c r="R13" s="3061"/>
      <c r="S13" s="3061"/>
      <c r="T13" s="3061"/>
      <c r="U13" s="3061"/>
      <c r="V13" s="3061"/>
      <c r="W13" s="701" t="e">
        <f>W11/W12</f>
        <v>#DIV/0!</v>
      </c>
      <c r="X13" s="702"/>
    </row>
    <row r="14" spans="1:24" s="692" customFormat="1" ht="13.5" thickBot="1">
      <c r="A14" s="3062" t="s">
        <v>464</v>
      </c>
      <c r="B14" s="3063"/>
      <c r="C14" s="3063"/>
      <c r="D14" s="3063"/>
      <c r="E14" s="3063"/>
      <c r="F14" s="3063"/>
      <c r="G14" s="703" t="e">
        <f>W13</f>
        <v>#DIV/0!</v>
      </c>
      <c r="H14" s="700"/>
      <c r="I14" s="694"/>
      <c r="J14" s="694"/>
      <c r="K14" s="694"/>
      <c r="L14" s="694"/>
      <c r="M14" s="694"/>
      <c r="N14" s="694"/>
      <c r="O14" s="694"/>
      <c r="P14" s="694"/>
      <c r="Q14" s="694"/>
      <c r="R14" s="697"/>
      <c r="S14" s="697"/>
      <c r="T14" s="697"/>
      <c r="U14" s="694"/>
      <c r="V14" s="695"/>
      <c r="W14" s="698"/>
      <c r="X14" s="702"/>
    </row>
    <row r="15" spans="1:24" s="692" customFormat="1" ht="12.75" customHeight="1">
      <c r="A15" s="3064" t="s">
        <v>465</v>
      </c>
      <c r="B15" s="3065"/>
      <c r="C15" s="3065"/>
      <c r="D15" s="3065"/>
      <c r="E15" s="3065"/>
      <c r="F15" s="3065"/>
      <c r="G15" s="704" t="e">
        <f>(K11+L11+M11)/J11</f>
        <v>#DIV/0!</v>
      </c>
      <c r="H15" s="700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7"/>
      <c r="T15" s="697"/>
      <c r="U15" s="694"/>
      <c r="V15" s="695"/>
      <c r="W15" s="705"/>
      <c r="X15" s="702"/>
    </row>
    <row r="16" spans="1:24" s="692" customFormat="1" ht="12.75">
      <c r="A16" s="3066" t="s">
        <v>466</v>
      </c>
      <c r="B16" s="3067"/>
      <c r="C16" s="3067"/>
      <c r="D16" s="3067"/>
      <c r="E16" s="3067"/>
      <c r="F16" s="3067"/>
      <c r="G16" s="706">
        <f>N5</f>
        <v>0.2</v>
      </c>
      <c r="H16" s="700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7"/>
      <c r="T16" s="697"/>
      <c r="U16" s="694"/>
      <c r="V16" s="695"/>
      <c r="W16" s="705"/>
      <c r="X16" s="702"/>
    </row>
    <row r="17" spans="1:24" s="692" customFormat="1" ht="12.75" customHeight="1">
      <c r="A17" s="3066" t="s">
        <v>441</v>
      </c>
      <c r="B17" s="3067"/>
      <c r="C17" s="3067"/>
      <c r="D17" s="3067"/>
      <c r="E17" s="3067"/>
      <c r="F17" s="3067"/>
      <c r="G17" s="706">
        <f>O5</f>
        <v>0.15</v>
      </c>
      <c r="H17" s="700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7"/>
      <c r="T17" s="707"/>
      <c r="U17" s="694"/>
      <c r="V17" s="695"/>
      <c r="W17" s="705"/>
      <c r="X17" s="702"/>
    </row>
    <row r="18" spans="1:24" s="692" customFormat="1" ht="12.75" customHeight="1" thickBot="1">
      <c r="A18" s="3068" t="s">
        <v>467</v>
      </c>
      <c r="B18" s="3069"/>
      <c r="C18" s="3069"/>
      <c r="D18" s="3069"/>
      <c r="E18" s="3069"/>
      <c r="F18" s="3069"/>
      <c r="G18" s="708">
        <f>P5</f>
        <v>0.33</v>
      </c>
      <c r="H18" s="709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1"/>
      <c r="T18" s="712"/>
      <c r="U18" s="710"/>
      <c r="V18" s="713"/>
      <c r="W18" s="714"/>
      <c r="X18" s="715"/>
    </row>
    <row r="19" spans="1:24" s="692" customFormat="1" ht="12.75" customHeight="1">
      <c r="A19" s="716"/>
      <c r="B19" s="717"/>
      <c r="C19" s="717"/>
      <c r="D19" s="717"/>
      <c r="E19" s="717"/>
      <c r="F19" s="717"/>
      <c r="G19" s="718"/>
      <c r="H19" s="719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21"/>
      <c r="U19" s="720"/>
      <c r="V19" s="722"/>
      <c r="W19" s="723"/>
      <c r="X19" s="724"/>
    </row>
    <row r="20" spans="1:24" ht="15.75">
      <c r="A20" s="3070" t="s">
        <v>468</v>
      </c>
      <c r="B20" s="3071"/>
      <c r="C20" s="3071"/>
      <c r="D20" s="3071"/>
      <c r="E20" s="3071"/>
      <c r="F20" s="3071"/>
      <c r="G20" s="3071"/>
      <c r="H20" s="3071"/>
      <c r="I20" s="3071"/>
      <c r="J20" s="3071"/>
      <c r="K20" s="3071"/>
      <c r="L20" s="3071"/>
      <c r="M20" s="3071"/>
      <c r="N20" s="3071"/>
      <c r="O20" s="631"/>
      <c r="P20" s="725"/>
      <c r="Q20" s="631"/>
      <c r="R20" s="631"/>
      <c r="S20" s="631"/>
      <c r="T20" s="631"/>
      <c r="U20" s="631"/>
      <c r="V20" s="631"/>
      <c r="W20" s="631"/>
      <c r="X20" s="633"/>
    </row>
    <row r="21" spans="1:24" ht="12.75">
      <c r="A21" s="726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3"/>
    </row>
    <row r="22" spans="1:24" ht="15.75" thickBot="1">
      <c r="A22" s="3072" t="str">
        <f>A2</f>
        <v>Ставка 1 разряда на 1 января 2025 г.</v>
      </c>
      <c r="B22" s="3073"/>
      <c r="C22" s="3073"/>
      <c r="D22" s="3073"/>
      <c r="E22" s="3073"/>
      <c r="F22" s="3073"/>
      <c r="G22" s="3073"/>
      <c r="H22" s="727">
        <f>H2</f>
        <v>19242</v>
      </c>
      <c r="I22" s="628" t="s">
        <v>427</v>
      </c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2"/>
      <c r="W22" s="631"/>
      <c r="X22" s="633"/>
    </row>
    <row r="23" spans="1:24" ht="29.25" customHeight="1" thickBot="1">
      <c r="A23" s="634"/>
      <c r="B23" s="635"/>
      <c r="C23" s="635"/>
      <c r="D23" s="635"/>
      <c r="E23" s="635"/>
      <c r="F23" s="635"/>
      <c r="G23" s="635"/>
      <c r="H23" s="636"/>
      <c r="I23" s="630"/>
      <c r="J23" s="631"/>
      <c r="K23" s="3074" t="s">
        <v>428</v>
      </c>
      <c r="L23" s="3075"/>
      <c r="M23" s="3076"/>
      <c r="O23" s="631"/>
      <c r="P23" s="631"/>
      <c r="Q23" s="631"/>
      <c r="R23" s="631"/>
      <c r="S23" s="631"/>
      <c r="T23" s="631"/>
      <c r="U23" s="631"/>
      <c r="V23" s="632"/>
      <c r="W23" s="631"/>
      <c r="X23" s="633"/>
    </row>
    <row r="24" spans="1:24" ht="81.75" customHeight="1">
      <c r="A24" s="637" t="s">
        <v>471</v>
      </c>
      <c r="B24" s="638" t="s">
        <v>429</v>
      </c>
      <c r="C24" s="639" t="s">
        <v>430</v>
      </c>
      <c r="D24" s="640" t="s">
        <v>431</v>
      </c>
      <c r="E24" s="640" t="s">
        <v>432</v>
      </c>
      <c r="F24" s="641" t="s">
        <v>433</v>
      </c>
      <c r="G24" s="641" t="s">
        <v>433</v>
      </c>
      <c r="H24" s="642" t="s">
        <v>434</v>
      </c>
      <c r="I24" s="639" t="s">
        <v>435</v>
      </c>
      <c r="J24" s="643" t="s">
        <v>436</v>
      </c>
      <c r="K24" s="644" t="s">
        <v>437</v>
      </c>
      <c r="L24" s="645" t="s">
        <v>438</v>
      </c>
      <c r="M24" s="646" t="s">
        <v>439</v>
      </c>
      <c r="N24" s="638" t="s">
        <v>440</v>
      </c>
      <c r="O24" s="639" t="s">
        <v>441</v>
      </c>
      <c r="P24" s="639" t="s">
        <v>442</v>
      </c>
      <c r="Q24" s="640" t="s">
        <v>469</v>
      </c>
      <c r="R24" s="640"/>
      <c r="S24" s="640" t="s">
        <v>445</v>
      </c>
      <c r="T24" s="640" t="s">
        <v>446</v>
      </c>
      <c r="U24" s="640" t="s">
        <v>447</v>
      </c>
      <c r="V24" s="645" t="s">
        <v>448</v>
      </c>
      <c r="W24" s="640" t="s">
        <v>449</v>
      </c>
      <c r="X24" s="650" t="s">
        <v>450</v>
      </c>
    </row>
    <row r="25" spans="1:24" ht="12.75">
      <c r="A25" s="651"/>
      <c r="B25" s="652"/>
      <c r="C25" s="653"/>
      <c r="D25" s="653"/>
      <c r="E25" s="654" t="s">
        <v>451</v>
      </c>
      <c r="F25" s="655" t="s">
        <v>452</v>
      </c>
      <c r="G25" s="655" t="s">
        <v>453</v>
      </c>
      <c r="H25" s="655"/>
      <c r="I25" s="653"/>
      <c r="J25" s="656"/>
      <c r="K25" s="731">
        <v>0.13</v>
      </c>
      <c r="L25" s="732">
        <v>0.04</v>
      </c>
      <c r="M25" s="657"/>
      <c r="N25" s="658">
        <f>N5</f>
        <v>0.2</v>
      </c>
      <c r="O25" s="659">
        <f>O5</f>
        <v>0.15</v>
      </c>
      <c r="P25" s="659">
        <f>P5</f>
        <v>0.33</v>
      </c>
      <c r="Q25" s="728"/>
      <c r="R25" s="728"/>
      <c r="S25" s="729"/>
      <c r="T25" s="660">
        <f>T5</f>
        <v>1.014</v>
      </c>
      <c r="U25" s="660">
        <f>U5</f>
        <v>1.007</v>
      </c>
      <c r="V25" s="660">
        <f>V5</f>
        <v>1.012</v>
      </c>
      <c r="W25" s="654"/>
      <c r="X25" s="661" t="s">
        <v>454</v>
      </c>
    </row>
    <row r="26" spans="1:24" ht="12.75">
      <c r="A26" s="662" t="s">
        <v>455</v>
      </c>
      <c r="B26" s="652"/>
      <c r="C26" s="653" t="e">
        <f>B26/(12/H26)</f>
        <v>#DIV/0!</v>
      </c>
      <c r="D26" s="653"/>
      <c r="E26" s="653"/>
      <c r="F26" s="653"/>
      <c r="G26" s="653"/>
      <c r="H26" s="653"/>
      <c r="I26" s="663">
        <f>$H$2</f>
        <v>19242</v>
      </c>
      <c r="J26" s="664" t="e">
        <f>C26*E26*I26</f>
        <v>#DIV/0!</v>
      </c>
      <c r="K26" s="665" t="e">
        <f>J26*F26</f>
        <v>#DIV/0!</v>
      </c>
      <c r="L26" s="666" t="e">
        <f>J26*G26</f>
        <v>#DIV/0!</v>
      </c>
      <c r="M26" s="667">
        <f>IF(F26=0,0,IF(H26=6,J26/4/165*216/6,J26/4/165*288/12))</f>
        <v>0</v>
      </c>
      <c r="N26" s="668" t="e">
        <f>(J26+K26+L26+M26)*$N$5</f>
        <v>#DIV/0!</v>
      </c>
      <c r="O26" s="666" t="e">
        <f>J26*$O$5</f>
        <v>#DIV/0!</v>
      </c>
      <c r="P26" s="666" t="e">
        <f>J26*$P$5</f>
        <v>#DIV/0!</v>
      </c>
      <c r="Q26" s="666" t="e">
        <f>J26+K26+N26+O26+L26+M26+P26</f>
        <v>#DIV/0!</v>
      </c>
      <c r="R26" s="666" t="e">
        <f>IF(H26&lt;12,Q26*2,Q26)</f>
        <v>#DIV/0!</v>
      </c>
      <c r="S26" s="666" t="e">
        <f>R26*3</f>
        <v>#DIV/0!</v>
      </c>
      <c r="T26" s="666" t="e">
        <f>IF(H26&lt;12,S26/3*0.5*$T$5,S26*$T$5)</f>
        <v>#DIV/0!</v>
      </c>
      <c r="U26" s="666">
        <f>IF($H26&lt;12,0,T26*$U$5)</f>
        <v>0</v>
      </c>
      <c r="V26" s="666" t="e">
        <f>IF($H26&lt;12,S26/3*2.5*$T$5*$U$5*$V$5,U26*$V$5)</f>
        <v>#DIV/0!</v>
      </c>
      <c r="W26" s="666" t="e">
        <f>S26+T26+U26+V26</f>
        <v>#DIV/0!</v>
      </c>
      <c r="X26" s="669" t="e">
        <f>W26/12/C26</f>
        <v>#DIV/0!</v>
      </c>
    </row>
    <row r="27" spans="1:24" ht="12.75">
      <c r="A27" s="662" t="s">
        <v>456</v>
      </c>
      <c r="B27" s="652"/>
      <c r="C27" s="653" t="e">
        <f>B27/(12/H27)</f>
        <v>#DIV/0!</v>
      </c>
      <c r="D27" s="653"/>
      <c r="E27" s="653"/>
      <c r="F27" s="653"/>
      <c r="G27" s="653"/>
      <c r="H27" s="653"/>
      <c r="I27" s="663">
        <f>$H$2</f>
        <v>19242</v>
      </c>
      <c r="J27" s="664" t="e">
        <f>C27*E27*I27</f>
        <v>#DIV/0!</v>
      </c>
      <c r="K27" s="665" t="e">
        <f>J27*F27</f>
        <v>#DIV/0!</v>
      </c>
      <c r="L27" s="666" t="e">
        <f>J27*G27</f>
        <v>#DIV/0!</v>
      </c>
      <c r="M27" s="667">
        <f>IF(F27=0,0,IF(H27=6,J27/4/165*216/6,J27/4/165*288/12))</f>
        <v>0</v>
      </c>
      <c r="N27" s="668" t="e">
        <f>(J27+K27+L27+M27)*$N$5</f>
        <v>#DIV/0!</v>
      </c>
      <c r="O27" s="666" t="e">
        <f>J27*$O$5</f>
        <v>#DIV/0!</v>
      </c>
      <c r="P27" s="666" t="e">
        <f>J27*$P$5</f>
        <v>#DIV/0!</v>
      </c>
      <c r="Q27" s="666" t="e">
        <f>J27+K27+N27+O27+L27+M27+P27</f>
        <v>#DIV/0!</v>
      </c>
      <c r="R27" s="666" t="e">
        <f>IF(H27&lt;12,Q27*2,Q27)</f>
        <v>#DIV/0!</v>
      </c>
      <c r="S27" s="666" t="e">
        <f>R27*3</f>
        <v>#DIV/0!</v>
      </c>
      <c r="T27" s="666" t="e">
        <f>IF(H27&lt;12,S27/3*0.5*$T$5,S27*$T$5)</f>
        <v>#DIV/0!</v>
      </c>
      <c r="U27" s="666">
        <f>IF($H27&lt;12,0,T27*$U$5)</f>
        <v>0</v>
      </c>
      <c r="V27" s="666" t="e">
        <f>IF($H27&lt;12,S27/3*2.5*$T$5*$U$5*$V$5,U27*$V$5)</f>
        <v>#DIV/0!</v>
      </c>
      <c r="W27" s="666" t="e">
        <f>S27+T27+U27+V27</f>
        <v>#DIV/0!</v>
      </c>
      <c r="X27" s="669" t="e">
        <f>W27/12/C27</f>
        <v>#DIV/0!</v>
      </c>
    </row>
    <row r="28" spans="1:24" ht="12.75">
      <c r="A28" s="662" t="s">
        <v>457</v>
      </c>
      <c r="B28" s="652"/>
      <c r="C28" s="653" t="e">
        <f>B28/(12/H28)</f>
        <v>#DIV/0!</v>
      </c>
      <c r="D28" s="653"/>
      <c r="E28" s="653"/>
      <c r="F28" s="653"/>
      <c r="G28" s="653"/>
      <c r="H28" s="653"/>
      <c r="I28" s="663">
        <f>$H$2</f>
        <v>19242</v>
      </c>
      <c r="J28" s="664" t="e">
        <f>C28*E28*I28</f>
        <v>#DIV/0!</v>
      </c>
      <c r="K28" s="665" t="e">
        <f>J28*F28</f>
        <v>#DIV/0!</v>
      </c>
      <c r="L28" s="666" t="e">
        <f>J28*G28</f>
        <v>#DIV/0!</v>
      </c>
      <c r="M28" s="667">
        <f>IF(F28=0,0,IF(H28=6,J28/4/165*216/6,J28/4/165*288/12))</f>
        <v>0</v>
      </c>
      <c r="N28" s="668" t="e">
        <f>(J28+K28+L28+M28)*$N$5</f>
        <v>#DIV/0!</v>
      </c>
      <c r="O28" s="666" t="e">
        <f>J28*$O$5</f>
        <v>#DIV/0!</v>
      </c>
      <c r="P28" s="666" t="e">
        <f>J28*$P$5</f>
        <v>#DIV/0!</v>
      </c>
      <c r="Q28" s="666" t="e">
        <f>J28+K28+N28+O28+L28+M28+P28</f>
        <v>#DIV/0!</v>
      </c>
      <c r="R28" s="666" t="e">
        <f>IF(H28&lt;12,Q28*2,Q28)</f>
        <v>#DIV/0!</v>
      </c>
      <c r="S28" s="666" t="e">
        <f>R28*3</f>
        <v>#DIV/0!</v>
      </c>
      <c r="T28" s="666" t="e">
        <f>IF(H28&lt;12,S28/3*0.5*$T$5,S28*$T$5)</f>
        <v>#DIV/0!</v>
      </c>
      <c r="U28" s="666">
        <f>IF($H28&lt;12,0,T28*$U$5)</f>
        <v>0</v>
      </c>
      <c r="V28" s="666" t="e">
        <f>IF($H28&lt;12,S28/3*2.5*$T$5*$U$5*$V$5,U28*$V$5)</f>
        <v>#DIV/0!</v>
      </c>
      <c r="W28" s="666" t="e">
        <f>S28+T28+U28+V28</f>
        <v>#DIV/0!</v>
      </c>
      <c r="X28" s="669" t="e">
        <f>W28/12/C28</f>
        <v>#DIV/0!</v>
      </c>
    </row>
    <row r="29" spans="1:24" ht="12.75">
      <c r="A29" s="662" t="s">
        <v>459</v>
      </c>
      <c r="B29" s="652"/>
      <c r="C29" s="653" t="e">
        <f>B29/(12/H29)</f>
        <v>#DIV/0!</v>
      </c>
      <c r="D29" s="653"/>
      <c r="E29" s="653"/>
      <c r="F29" s="653"/>
      <c r="G29" s="653"/>
      <c r="H29" s="653"/>
      <c r="I29" s="663">
        <f>$H$2</f>
        <v>19242</v>
      </c>
      <c r="J29" s="664" t="e">
        <f>C29*E29*I29</f>
        <v>#DIV/0!</v>
      </c>
      <c r="K29" s="665" t="e">
        <f>J29*F29</f>
        <v>#DIV/0!</v>
      </c>
      <c r="L29" s="666" t="e">
        <f>J29*G29</f>
        <v>#DIV/0!</v>
      </c>
      <c r="M29" s="667">
        <f>IF(F29=0,0,IF(H29=6,J29/4/165*216/6,J29/4/165*288/12))</f>
        <v>0</v>
      </c>
      <c r="N29" s="668" t="e">
        <f>(J29+K29+L29+M29)*$N$5</f>
        <v>#DIV/0!</v>
      </c>
      <c r="O29" s="666" t="e">
        <f>J29*$O$5</f>
        <v>#DIV/0!</v>
      </c>
      <c r="P29" s="666" t="e">
        <f>J29*$P$5</f>
        <v>#DIV/0!</v>
      </c>
      <c r="Q29" s="666" t="e">
        <f>J29+K29+N29+O29+L29+M29+P29</f>
        <v>#DIV/0!</v>
      </c>
      <c r="R29" s="666" t="e">
        <f>IF(H29&lt;12,Q29*2,Q29)</f>
        <v>#DIV/0!</v>
      </c>
      <c r="S29" s="666" t="e">
        <f>R29*3</f>
        <v>#DIV/0!</v>
      </c>
      <c r="T29" s="666" t="e">
        <f>IF(H29&lt;12,S29/3*0.5*$T$5,S29*$T$5)</f>
        <v>#DIV/0!</v>
      </c>
      <c r="U29" s="666">
        <f>IF($H29&lt;12,0,T29*$U$5)</f>
        <v>0</v>
      </c>
      <c r="V29" s="666" t="e">
        <f>IF($H29&lt;12,S29/3*2.5*$T$5*$U$5*$V$5,U29*$V$5)</f>
        <v>#DIV/0!</v>
      </c>
      <c r="W29" s="666" t="e">
        <f>S29+T29+U29+V29</f>
        <v>#DIV/0!</v>
      </c>
      <c r="X29" s="669" t="e">
        <f>W29/12/C29</f>
        <v>#DIV/0!</v>
      </c>
    </row>
    <row r="30" spans="1:24" s="692" customFormat="1" ht="13.5" thickBot="1">
      <c r="A30" s="681" t="s">
        <v>460</v>
      </c>
      <c r="B30" s="682">
        <f>SUM(B26:B29)</f>
        <v>0</v>
      </c>
      <c r="C30" s="682" t="e">
        <f>SUM(C26:C29)</f>
        <v>#DIV/0!</v>
      </c>
      <c r="D30" s="683" t="e">
        <f>SUMPRODUCT(C26:C29,D26:D29)/C30</f>
        <v>#DIV/0!</v>
      </c>
      <c r="E30" s="730" t="e">
        <f>J30/I30/C30</f>
        <v>#DIV/0!</v>
      </c>
      <c r="F30" s="684"/>
      <c r="G30" s="684"/>
      <c r="H30" s="684"/>
      <c r="I30" s="685">
        <f>$H$2</f>
        <v>19242</v>
      </c>
      <c r="J30" s="686" t="e">
        <f aca="true" t="shared" si="3" ref="J30:W30">SUM(J26:J29)</f>
        <v>#DIV/0!</v>
      </c>
      <c r="K30" s="687" t="e">
        <f t="shared" si="3"/>
        <v>#DIV/0!</v>
      </c>
      <c r="L30" s="688" t="e">
        <f t="shared" si="3"/>
        <v>#DIV/0!</v>
      </c>
      <c r="M30" s="689">
        <f t="shared" si="3"/>
        <v>0</v>
      </c>
      <c r="N30" s="690" t="e">
        <f t="shared" si="3"/>
        <v>#DIV/0!</v>
      </c>
      <c r="O30" s="688" t="e">
        <f t="shared" si="3"/>
        <v>#DIV/0!</v>
      </c>
      <c r="P30" s="688" t="e">
        <f t="shared" si="3"/>
        <v>#DIV/0!</v>
      </c>
      <c r="Q30" s="688" t="e">
        <f t="shared" si="3"/>
        <v>#DIV/0!</v>
      </c>
      <c r="R30" s="688" t="e">
        <f t="shared" si="3"/>
        <v>#DIV/0!</v>
      </c>
      <c r="S30" s="688" t="e">
        <f t="shared" si="3"/>
        <v>#DIV/0!</v>
      </c>
      <c r="T30" s="688" t="e">
        <f t="shared" si="3"/>
        <v>#DIV/0!</v>
      </c>
      <c r="U30" s="688">
        <f t="shared" si="3"/>
        <v>0</v>
      </c>
      <c r="V30" s="688" t="e">
        <f t="shared" si="3"/>
        <v>#DIV/0!</v>
      </c>
      <c r="W30" s="688" t="e">
        <f t="shared" si="3"/>
        <v>#DIV/0!</v>
      </c>
      <c r="X30" s="691" t="e">
        <f>W30/12/C30</f>
        <v>#DIV/0!</v>
      </c>
    </row>
    <row r="31" spans="1:24" s="692" customFormat="1" ht="15">
      <c r="A31" s="693"/>
      <c r="B31" s="694"/>
      <c r="C31" s="695"/>
      <c r="D31" s="695"/>
      <c r="E31" s="694"/>
      <c r="F31" s="694"/>
      <c r="G31" s="694"/>
      <c r="H31" s="694"/>
      <c r="I31" s="636" t="e">
        <f>H$2*W32</f>
        <v>#DIV/0!</v>
      </c>
      <c r="J31" s="696" t="s">
        <v>461</v>
      </c>
      <c r="K31" s="694"/>
      <c r="L31" s="694"/>
      <c r="M31" s="694"/>
      <c r="N31" s="694"/>
      <c r="O31" s="694"/>
      <c r="P31" s="694"/>
      <c r="Q31" s="694"/>
      <c r="R31" s="697"/>
      <c r="S31" s="3077" t="s">
        <v>462</v>
      </c>
      <c r="T31" s="3077"/>
      <c r="U31" s="3077"/>
      <c r="V31" s="3077"/>
      <c r="W31" s="698" t="e">
        <f>(S30+T30/T25+U30/U25/T25+V30/V25/U25/T25)</f>
        <v>#DIV/0!</v>
      </c>
      <c r="X31" s="699"/>
    </row>
    <row r="32" spans="1:24" s="692" customFormat="1" ht="13.5" thickBot="1">
      <c r="A32" s="693"/>
      <c r="B32" s="694"/>
      <c r="C32" s="695"/>
      <c r="D32" s="695"/>
      <c r="E32" s="694"/>
      <c r="F32" s="694"/>
      <c r="G32" s="694"/>
      <c r="H32" s="700"/>
      <c r="I32" s="694"/>
      <c r="J32" s="694"/>
      <c r="K32" s="694"/>
      <c r="L32" s="694"/>
      <c r="M32" s="694"/>
      <c r="N32" s="694"/>
      <c r="O32" s="694"/>
      <c r="P32" s="694"/>
      <c r="Q32" s="3061" t="s">
        <v>463</v>
      </c>
      <c r="R32" s="3061"/>
      <c r="S32" s="3061"/>
      <c r="T32" s="3061"/>
      <c r="U32" s="3061"/>
      <c r="V32" s="3061"/>
      <c r="W32" s="701" t="e">
        <f>W30/W31</f>
        <v>#DIV/0!</v>
      </c>
      <c r="X32" s="702"/>
    </row>
    <row r="33" spans="1:24" s="692" customFormat="1" ht="13.5" thickBot="1">
      <c r="A33" s="3062" t="s">
        <v>464</v>
      </c>
      <c r="B33" s="3063"/>
      <c r="C33" s="3063"/>
      <c r="D33" s="3063"/>
      <c r="E33" s="3063"/>
      <c r="F33" s="3063"/>
      <c r="G33" s="703" t="e">
        <f>W32</f>
        <v>#DIV/0!</v>
      </c>
      <c r="H33" s="700"/>
      <c r="I33" s="694"/>
      <c r="J33" s="694"/>
      <c r="K33" s="694"/>
      <c r="L33" s="694"/>
      <c r="M33" s="694"/>
      <c r="N33" s="694"/>
      <c r="O33" s="694"/>
      <c r="P33" s="694"/>
      <c r="Q33" s="694"/>
      <c r="R33" s="697"/>
      <c r="S33" s="697"/>
      <c r="T33" s="697"/>
      <c r="U33" s="694"/>
      <c r="V33" s="695"/>
      <c r="W33" s="698"/>
      <c r="X33" s="702"/>
    </row>
    <row r="34" spans="1:24" s="692" customFormat="1" ht="12.75" customHeight="1">
      <c r="A34" s="3064" t="s">
        <v>465</v>
      </c>
      <c r="B34" s="3065"/>
      <c r="C34" s="3065"/>
      <c r="D34" s="3065"/>
      <c r="E34" s="3065"/>
      <c r="F34" s="3065"/>
      <c r="G34" s="704" t="e">
        <f>(K30+L30+M30)/J30</f>
        <v>#DIV/0!</v>
      </c>
      <c r="H34" s="700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7"/>
      <c r="T34" s="697"/>
      <c r="U34" s="694"/>
      <c r="V34" s="695"/>
      <c r="W34" s="705"/>
      <c r="X34" s="702"/>
    </row>
    <row r="35" spans="1:24" s="692" customFormat="1" ht="12.75">
      <c r="A35" s="3066" t="s">
        <v>466</v>
      </c>
      <c r="B35" s="3067"/>
      <c r="C35" s="3067"/>
      <c r="D35" s="3067"/>
      <c r="E35" s="3067"/>
      <c r="F35" s="3067"/>
      <c r="G35" s="706">
        <f>N25</f>
        <v>0.2</v>
      </c>
      <c r="H35" s="700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7"/>
      <c r="T35" s="697"/>
      <c r="U35" s="694"/>
      <c r="V35" s="695"/>
      <c r="W35" s="705"/>
      <c r="X35" s="702"/>
    </row>
    <row r="36" spans="1:24" s="692" customFormat="1" ht="12.75" customHeight="1">
      <c r="A36" s="3066" t="s">
        <v>441</v>
      </c>
      <c r="B36" s="3067"/>
      <c r="C36" s="3067"/>
      <c r="D36" s="3067"/>
      <c r="E36" s="3067"/>
      <c r="F36" s="3067"/>
      <c r="G36" s="706">
        <f>O25</f>
        <v>0.15</v>
      </c>
      <c r="H36" s="700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7"/>
      <c r="T36" s="707"/>
      <c r="U36" s="694"/>
      <c r="V36" s="695"/>
      <c r="W36" s="705"/>
      <c r="X36" s="702"/>
    </row>
    <row r="37" spans="1:24" s="692" customFormat="1" ht="12.75" customHeight="1" thickBot="1">
      <c r="A37" s="3068" t="s">
        <v>467</v>
      </c>
      <c r="B37" s="3069"/>
      <c r="C37" s="3069"/>
      <c r="D37" s="3069"/>
      <c r="E37" s="3069"/>
      <c r="F37" s="3069"/>
      <c r="G37" s="708">
        <f>P25</f>
        <v>0.33</v>
      </c>
      <c r="H37" s="709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1"/>
      <c r="T37" s="712"/>
      <c r="U37" s="710"/>
      <c r="V37" s="713"/>
      <c r="W37" s="714"/>
      <c r="X37" s="715"/>
    </row>
    <row r="38" spans="1:24" ht="12.75">
      <c r="A38" s="726"/>
      <c r="B38" s="631"/>
      <c r="C38" s="631"/>
      <c r="D38" s="631"/>
      <c r="E38" s="631"/>
      <c r="F38" s="631"/>
      <c r="G38" s="631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7"/>
    </row>
    <row r="39" spans="1:24" ht="15.75">
      <c r="A39" s="3070" t="s">
        <v>470</v>
      </c>
      <c r="B39" s="3071"/>
      <c r="C39" s="3071"/>
      <c r="D39" s="3071"/>
      <c r="E39" s="3071"/>
      <c r="F39" s="3071"/>
      <c r="G39" s="3071"/>
      <c r="H39" s="3071"/>
      <c r="I39" s="3071"/>
      <c r="J39" s="3071"/>
      <c r="K39" s="3071"/>
      <c r="L39" s="3071"/>
      <c r="M39" s="3071"/>
      <c r="N39" s="3071"/>
      <c r="O39" s="631"/>
      <c r="P39" s="631"/>
      <c r="Q39" s="631"/>
      <c r="R39" s="631"/>
      <c r="S39" s="631"/>
      <c r="T39" s="631"/>
      <c r="U39" s="631"/>
      <c r="V39" s="631"/>
      <c r="W39" s="631"/>
      <c r="X39" s="633"/>
    </row>
    <row r="40" spans="1:24" ht="12.75">
      <c r="A40" s="726"/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3"/>
    </row>
    <row r="41" spans="1:24" ht="15.75" thickBot="1">
      <c r="A41" s="3072" t="str">
        <f>A2</f>
        <v>Ставка 1 разряда на 1 января 2025 г.</v>
      </c>
      <c r="B41" s="3073"/>
      <c r="C41" s="3073"/>
      <c r="D41" s="3073"/>
      <c r="E41" s="3073"/>
      <c r="F41" s="3073"/>
      <c r="G41" s="3073"/>
      <c r="H41" s="727">
        <f>H2</f>
        <v>19242</v>
      </c>
      <c r="I41" s="628" t="s">
        <v>427</v>
      </c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2"/>
      <c r="W41" s="631"/>
      <c r="X41" s="633"/>
    </row>
    <row r="42" spans="1:24" ht="26.25" customHeight="1" thickBot="1">
      <c r="A42" s="634"/>
      <c r="B42" s="635"/>
      <c r="C42" s="635"/>
      <c r="D42" s="635"/>
      <c r="E42" s="635"/>
      <c r="F42" s="635"/>
      <c r="G42" s="635"/>
      <c r="H42" s="636"/>
      <c r="I42" s="630"/>
      <c r="J42" s="631"/>
      <c r="K42" s="3074" t="s">
        <v>428</v>
      </c>
      <c r="L42" s="3075"/>
      <c r="M42" s="3076"/>
      <c r="O42" s="631"/>
      <c r="P42" s="631"/>
      <c r="Q42" s="631"/>
      <c r="R42" s="631"/>
      <c r="S42" s="631"/>
      <c r="T42" s="631"/>
      <c r="U42" s="631"/>
      <c r="V42" s="632"/>
      <c r="W42" s="631"/>
      <c r="X42" s="633"/>
    </row>
    <row r="43" spans="1:24" ht="81.75" customHeight="1">
      <c r="A43" s="637"/>
      <c r="B43" s="638" t="s">
        <v>429</v>
      </c>
      <c r="C43" s="639" t="s">
        <v>430</v>
      </c>
      <c r="D43" s="640" t="s">
        <v>431</v>
      </c>
      <c r="E43" s="640" t="s">
        <v>432</v>
      </c>
      <c r="F43" s="641" t="s">
        <v>433</v>
      </c>
      <c r="G43" s="641" t="s">
        <v>433</v>
      </c>
      <c r="H43" s="642" t="s">
        <v>434</v>
      </c>
      <c r="I43" s="639" t="s">
        <v>435</v>
      </c>
      <c r="J43" s="643" t="s">
        <v>436</v>
      </c>
      <c r="K43" s="644" t="s">
        <v>437</v>
      </c>
      <c r="L43" s="645" t="s">
        <v>438</v>
      </c>
      <c r="M43" s="646" t="s">
        <v>439</v>
      </c>
      <c r="N43" s="638" t="s">
        <v>440</v>
      </c>
      <c r="O43" s="639" t="s">
        <v>441</v>
      </c>
      <c r="P43" s="639" t="s">
        <v>442</v>
      </c>
      <c r="Q43" s="640" t="s">
        <v>469</v>
      </c>
      <c r="R43" s="640"/>
      <c r="S43" s="640" t="s">
        <v>445</v>
      </c>
      <c r="T43" s="640" t="s">
        <v>446</v>
      </c>
      <c r="U43" s="640" t="s">
        <v>447</v>
      </c>
      <c r="V43" s="645" t="s">
        <v>448</v>
      </c>
      <c r="W43" s="640" t="s">
        <v>449</v>
      </c>
      <c r="X43" s="650" t="s">
        <v>450</v>
      </c>
    </row>
    <row r="44" spans="1:24" ht="12.75">
      <c r="A44" s="651"/>
      <c r="B44" s="652"/>
      <c r="C44" s="653"/>
      <c r="D44" s="653"/>
      <c r="E44" s="654" t="s">
        <v>451</v>
      </c>
      <c r="F44" s="655" t="s">
        <v>452</v>
      </c>
      <c r="G44" s="655" t="s">
        <v>453</v>
      </c>
      <c r="H44" s="655"/>
      <c r="I44" s="653"/>
      <c r="J44" s="656"/>
      <c r="K44" s="731">
        <v>0.13</v>
      </c>
      <c r="L44" s="732">
        <v>0.04</v>
      </c>
      <c r="M44" s="657"/>
      <c r="N44" s="658">
        <f>N5</f>
        <v>0.2</v>
      </c>
      <c r="O44" s="659">
        <f>O5</f>
        <v>0.15</v>
      </c>
      <c r="P44" s="659">
        <f>P5</f>
        <v>0.33</v>
      </c>
      <c r="Q44" s="728"/>
      <c r="R44" s="728"/>
      <c r="S44" s="729"/>
      <c r="T44" s="660">
        <f>T5</f>
        <v>1.014</v>
      </c>
      <c r="U44" s="660">
        <f>U5</f>
        <v>1.007</v>
      </c>
      <c r="V44" s="660">
        <f>V5</f>
        <v>1.012</v>
      </c>
      <c r="W44" s="654"/>
      <c r="X44" s="661" t="s">
        <v>454</v>
      </c>
    </row>
    <row r="45" spans="1:24" s="680" customFormat="1" ht="12.75">
      <c r="A45" s="670" t="s">
        <v>458</v>
      </c>
      <c r="B45" s="671"/>
      <c r="C45" s="672" t="e">
        <f>B45/(12/H45)</f>
        <v>#DIV/0!</v>
      </c>
      <c r="D45" s="672"/>
      <c r="E45" s="672"/>
      <c r="F45" s="672"/>
      <c r="G45" s="672"/>
      <c r="H45" s="672"/>
      <c r="I45" s="673">
        <f>$H$2</f>
        <v>19242</v>
      </c>
      <c r="J45" s="674" t="e">
        <f>C45*E45*I45</f>
        <v>#DIV/0!</v>
      </c>
      <c r="K45" s="675" t="e">
        <f>J45*F45</f>
        <v>#DIV/0!</v>
      </c>
      <c r="L45" s="676" t="e">
        <f>J45*G45</f>
        <v>#DIV/0!</v>
      </c>
      <c r="M45" s="677">
        <f>IF(F45=0,0,IF(H45=6,J45/4/165*216/6,J45/4/165*288/12))</f>
        <v>0</v>
      </c>
      <c r="N45" s="678" t="e">
        <f>(J45+K45+L45+M45)*$N$5</f>
        <v>#DIV/0!</v>
      </c>
      <c r="O45" s="676" t="e">
        <f>J45*$O$5</f>
        <v>#DIV/0!</v>
      </c>
      <c r="P45" s="676" t="e">
        <f>J45*$P$5</f>
        <v>#DIV/0!</v>
      </c>
      <c r="Q45" s="676" t="e">
        <f>J45+K45+N45+O45+L45+M45+P45</f>
        <v>#DIV/0!</v>
      </c>
      <c r="R45" s="676" t="e">
        <f>IF(H45&lt;12,Q45*2,Q45)</f>
        <v>#DIV/0!</v>
      </c>
      <c r="S45" s="676" t="e">
        <f>R45*3</f>
        <v>#DIV/0!</v>
      </c>
      <c r="T45" s="676" t="e">
        <f>IF(H45&lt;12,S45/3*0.5*$T$5,S45*$T$5)</f>
        <v>#DIV/0!</v>
      </c>
      <c r="U45" s="676">
        <f>IF($H45&lt;12,0,T45*$U$5)</f>
        <v>0</v>
      </c>
      <c r="V45" s="676" t="e">
        <f>IF($H45&lt;12,S45/3*2.5*$T$5*$U$5*$V$5,U45*$V$5)</f>
        <v>#DIV/0!</v>
      </c>
      <c r="W45" s="676" t="e">
        <f>S45+T45+U45+V45</f>
        <v>#DIV/0!</v>
      </c>
      <c r="X45" s="679" t="e">
        <f>W45/12/C45</f>
        <v>#DIV/0!</v>
      </c>
    </row>
    <row r="46" spans="1:24" s="692" customFormat="1" ht="13.5" thickBot="1">
      <c r="A46" s="681" t="s">
        <v>460</v>
      </c>
      <c r="B46" s="682">
        <f>SUM(B45:B45)</f>
        <v>0</v>
      </c>
      <c r="C46" s="682" t="e">
        <f>SUM(C45:C45)</f>
        <v>#DIV/0!</v>
      </c>
      <c r="D46" s="683" t="e">
        <f>SUMPRODUCT(C45:C45,D45:D45)/C46</f>
        <v>#DIV/0!</v>
      </c>
      <c r="E46" s="730" t="e">
        <f>J46/I46/C46</f>
        <v>#DIV/0!</v>
      </c>
      <c r="F46" s="684"/>
      <c r="G46" s="684"/>
      <c r="H46" s="684"/>
      <c r="I46" s="685">
        <f>$H$2</f>
        <v>19242</v>
      </c>
      <c r="J46" s="686" t="e">
        <f aca="true" t="shared" si="4" ref="J46:W46">SUM(J45:J45)</f>
        <v>#DIV/0!</v>
      </c>
      <c r="K46" s="687" t="e">
        <f t="shared" si="4"/>
        <v>#DIV/0!</v>
      </c>
      <c r="L46" s="688" t="e">
        <f t="shared" si="4"/>
        <v>#DIV/0!</v>
      </c>
      <c r="M46" s="689">
        <f t="shared" si="4"/>
        <v>0</v>
      </c>
      <c r="N46" s="690" t="e">
        <f t="shared" si="4"/>
        <v>#DIV/0!</v>
      </c>
      <c r="O46" s="688" t="e">
        <f t="shared" si="4"/>
        <v>#DIV/0!</v>
      </c>
      <c r="P46" s="688" t="e">
        <f t="shared" si="4"/>
        <v>#DIV/0!</v>
      </c>
      <c r="Q46" s="688" t="e">
        <f t="shared" si="4"/>
        <v>#DIV/0!</v>
      </c>
      <c r="R46" s="688" t="e">
        <f t="shared" si="4"/>
        <v>#DIV/0!</v>
      </c>
      <c r="S46" s="688" t="e">
        <f t="shared" si="4"/>
        <v>#DIV/0!</v>
      </c>
      <c r="T46" s="688" t="e">
        <f t="shared" si="4"/>
        <v>#DIV/0!</v>
      </c>
      <c r="U46" s="688">
        <f t="shared" si="4"/>
        <v>0</v>
      </c>
      <c r="V46" s="688" t="e">
        <f t="shared" si="4"/>
        <v>#DIV/0!</v>
      </c>
      <c r="W46" s="688" t="e">
        <f t="shared" si="4"/>
        <v>#DIV/0!</v>
      </c>
      <c r="X46" s="691" t="e">
        <f>W46/12/C46</f>
        <v>#DIV/0!</v>
      </c>
    </row>
    <row r="47" spans="1:24" s="692" customFormat="1" ht="15">
      <c r="A47" s="693"/>
      <c r="B47" s="694"/>
      <c r="C47" s="695"/>
      <c r="D47" s="695"/>
      <c r="E47" s="694"/>
      <c r="F47" s="694"/>
      <c r="G47" s="694"/>
      <c r="H47" s="694"/>
      <c r="I47" s="636" t="e">
        <f>H$2*W48</f>
        <v>#DIV/0!</v>
      </c>
      <c r="J47" s="696" t="s">
        <v>461</v>
      </c>
      <c r="K47" s="694"/>
      <c r="L47" s="694"/>
      <c r="M47" s="694"/>
      <c r="N47" s="694"/>
      <c r="O47" s="694"/>
      <c r="P47" s="694"/>
      <c r="Q47" s="694"/>
      <c r="R47" s="697"/>
      <c r="S47" s="3077" t="s">
        <v>462</v>
      </c>
      <c r="T47" s="3077"/>
      <c r="U47" s="3077"/>
      <c r="V47" s="3077"/>
      <c r="W47" s="698" t="e">
        <f>(S46+T46/T44+U46/U44/T44+V46/V44/U44/T44)</f>
        <v>#DIV/0!</v>
      </c>
      <c r="X47" s="699"/>
    </row>
    <row r="48" spans="1:24" s="692" customFormat="1" ht="13.5" thickBot="1">
      <c r="A48" s="693"/>
      <c r="B48" s="694"/>
      <c r="C48" s="695"/>
      <c r="D48" s="695"/>
      <c r="E48" s="694"/>
      <c r="F48" s="694"/>
      <c r="G48" s="694"/>
      <c r="H48" s="700"/>
      <c r="I48" s="694"/>
      <c r="J48" s="694"/>
      <c r="K48" s="694"/>
      <c r="L48" s="694"/>
      <c r="M48" s="694"/>
      <c r="N48" s="694"/>
      <c r="O48" s="694"/>
      <c r="P48" s="694"/>
      <c r="Q48" s="3061" t="s">
        <v>463</v>
      </c>
      <c r="R48" s="3061"/>
      <c r="S48" s="3061"/>
      <c r="T48" s="3061"/>
      <c r="U48" s="3061"/>
      <c r="V48" s="3061"/>
      <c r="W48" s="701" t="e">
        <f>W46/W47</f>
        <v>#DIV/0!</v>
      </c>
      <c r="X48" s="702"/>
    </row>
    <row r="49" spans="1:24" s="692" customFormat="1" ht="13.5" thickBot="1">
      <c r="A49" s="3062" t="s">
        <v>464</v>
      </c>
      <c r="B49" s="3063"/>
      <c r="C49" s="3063"/>
      <c r="D49" s="3063"/>
      <c r="E49" s="3063"/>
      <c r="F49" s="3063"/>
      <c r="G49" s="703" t="e">
        <f>W48</f>
        <v>#DIV/0!</v>
      </c>
      <c r="H49" s="700"/>
      <c r="I49" s="694"/>
      <c r="J49" s="694"/>
      <c r="K49" s="694"/>
      <c r="L49" s="694"/>
      <c r="M49" s="694"/>
      <c r="N49" s="694"/>
      <c r="O49" s="694"/>
      <c r="P49" s="694"/>
      <c r="Q49" s="694"/>
      <c r="R49" s="697"/>
      <c r="S49" s="697"/>
      <c r="T49" s="697"/>
      <c r="U49" s="694"/>
      <c r="V49" s="695"/>
      <c r="W49" s="698"/>
      <c r="X49" s="702"/>
    </row>
    <row r="50" spans="1:24" s="692" customFormat="1" ht="12.75" customHeight="1">
      <c r="A50" s="3064" t="s">
        <v>465</v>
      </c>
      <c r="B50" s="3065"/>
      <c r="C50" s="3065"/>
      <c r="D50" s="3065"/>
      <c r="E50" s="3065"/>
      <c r="F50" s="3065"/>
      <c r="G50" s="704" t="e">
        <f>(K46+L46+M46)/J46</f>
        <v>#DIV/0!</v>
      </c>
      <c r="H50" s="700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7"/>
      <c r="T50" s="697"/>
      <c r="U50" s="694"/>
      <c r="V50" s="695"/>
      <c r="W50" s="705"/>
      <c r="X50" s="702"/>
    </row>
    <row r="51" spans="1:24" s="692" customFormat="1" ht="12.75">
      <c r="A51" s="3066" t="s">
        <v>466</v>
      </c>
      <c r="B51" s="3067"/>
      <c r="C51" s="3067"/>
      <c r="D51" s="3067"/>
      <c r="E51" s="3067"/>
      <c r="F51" s="3067"/>
      <c r="G51" s="706">
        <f>N44</f>
        <v>0.2</v>
      </c>
      <c r="H51" s="700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7"/>
      <c r="T51" s="697"/>
      <c r="U51" s="694"/>
      <c r="V51" s="695"/>
      <c r="W51" s="705"/>
      <c r="X51" s="702"/>
    </row>
    <row r="52" spans="1:24" s="692" customFormat="1" ht="12.75" customHeight="1">
      <c r="A52" s="3066" t="s">
        <v>441</v>
      </c>
      <c r="B52" s="3067"/>
      <c r="C52" s="3067"/>
      <c r="D52" s="3067"/>
      <c r="E52" s="3067"/>
      <c r="F52" s="3067"/>
      <c r="G52" s="706">
        <f>O44</f>
        <v>0.15</v>
      </c>
      <c r="H52" s="700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7"/>
      <c r="T52" s="707"/>
      <c r="U52" s="694"/>
      <c r="V52" s="695"/>
      <c r="W52" s="705"/>
      <c r="X52" s="702"/>
    </row>
    <row r="53" spans="1:24" s="692" customFormat="1" ht="12.75" customHeight="1" thickBot="1">
      <c r="A53" s="3068" t="s">
        <v>467</v>
      </c>
      <c r="B53" s="3069"/>
      <c r="C53" s="3069"/>
      <c r="D53" s="3069"/>
      <c r="E53" s="3069"/>
      <c r="F53" s="3069"/>
      <c r="G53" s="708">
        <f>P44</f>
        <v>0.33</v>
      </c>
      <c r="H53" s="709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1"/>
      <c r="T53" s="712"/>
      <c r="U53" s="710"/>
      <c r="V53" s="713"/>
      <c r="W53" s="714"/>
      <c r="X53" s="715"/>
    </row>
  </sheetData>
  <sheetProtection/>
  <mergeCells count="30">
    <mergeCell ref="A1:N1"/>
    <mergeCell ref="A2:G2"/>
    <mergeCell ref="K3:M3"/>
    <mergeCell ref="S12:V12"/>
    <mergeCell ref="Q13:V13"/>
    <mergeCell ref="A14:F14"/>
    <mergeCell ref="A15:F15"/>
    <mergeCell ref="A16:F16"/>
    <mergeCell ref="A17:F17"/>
    <mergeCell ref="A18:F18"/>
    <mergeCell ref="A20:N20"/>
    <mergeCell ref="A22:G22"/>
    <mergeCell ref="K23:M23"/>
    <mergeCell ref="S31:V31"/>
    <mergeCell ref="Q32:V32"/>
    <mergeCell ref="A33:F33"/>
    <mergeCell ref="A34:F34"/>
    <mergeCell ref="A35:F35"/>
    <mergeCell ref="A36:F36"/>
    <mergeCell ref="A37:F37"/>
    <mergeCell ref="A39:N39"/>
    <mergeCell ref="A41:G41"/>
    <mergeCell ref="K42:M42"/>
    <mergeCell ref="S47:V47"/>
    <mergeCell ref="Q48:V48"/>
    <mergeCell ref="A49:F49"/>
    <mergeCell ref="A50:F50"/>
    <mergeCell ref="A51:F51"/>
    <mergeCell ref="A52:F52"/>
    <mergeCell ref="A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view="pageBreakPreview" zoomScale="60" zoomScaleNormal="80" zoomScalePageLayoutView="0" workbookViewId="0" topLeftCell="A1">
      <selection activeCell="J4" sqref="J1:L16384"/>
    </sheetView>
  </sheetViews>
  <sheetFormatPr defaultColWidth="9.140625" defaultRowHeight="12.75"/>
  <cols>
    <col min="1" max="1" width="5.28125" style="0" customWidth="1"/>
    <col min="2" max="2" width="44.421875" style="0" customWidth="1"/>
    <col min="3" max="5" width="15.28125" style="0" customWidth="1"/>
    <col min="6" max="6" width="18.00390625" style="0" customWidth="1"/>
    <col min="7" max="7" width="15.28125" style="0" customWidth="1"/>
    <col min="8" max="8" width="20.57421875" style="0" customWidth="1"/>
    <col min="9" max="9" width="13.57421875" style="0" customWidth="1"/>
    <col min="10" max="12" width="12.7109375" style="0" hidden="1" customWidth="1"/>
    <col min="13" max="13" width="9.140625" style="0" customWidth="1"/>
  </cols>
  <sheetData>
    <row r="1" spans="1:12" ht="20.25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</row>
    <row r="2" spans="1:12" ht="18.75" thickBot="1">
      <c r="A2" s="2933" t="s">
        <v>498</v>
      </c>
      <c r="B2" s="2933"/>
      <c r="C2" s="2933"/>
      <c r="D2" s="2933"/>
      <c r="E2" s="2933"/>
      <c r="F2" s="2933"/>
      <c r="G2" s="2933"/>
      <c r="H2" s="2933"/>
      <c r="I2" s="2933"/>
      <c r="J2" s="2933"/>
      <c r="K2" s="2933"/>
      <c r="L2" s="2933"/>
    </row>
    <row r="3" spans="1:12" ht="15.75">
      <c r="A3" s="3034" t="s">
        <v>22</v>
      </c>
      <c r="B3" s="3040" t="s">
        <v>131</v>
      </c>
      <c r="C3" s="3029" t="s">
        <v>829</v>
      </c>
      <c r="D3" s="3029"/>
      <c r="E3" s="3042"/>
      <c r="F3" s="3043" t="s">
        <v>817</v>
      </c>
      <c r="G3" s="3031" t="s">
        <v>789</v>
      </c>
      <c r="H3" s="3032"/>
      <c r="I3" s="3033"/>
      <c r="J3" s="3025" t="s">
        <v>790</v>
      </c>
      <c r="K3" s="3026"/>
      <c r="L3" s="3027"/>
    </row>
    <row r="4" spans="1:12" ht="16.5" thickBot="1">
      <c r="A4" s="3039"/>
      <c r="B4" s="3041"/>
      <c r="C4" s="515" t="s">
        <v>25</v>
      </c>
      <c r="D4" s="515" t="s">
        <v>489</v>
      </c>
      <c r="E4" s="516" t="s">
        <v>26</v>
      </c>
      <c r="F4" s="3044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63">
      <c r="A5" s="3080" t="s">
        <v>45</v>
      </c>
      <c r="B5" s="840" t="s">
        <v>490</v>
      </c>
      <c r="C5" s="827">
        <f>C6+C7+C8+C9+C10+C11</f>
        <v>0</v>
      </c>
      <c r="D5" s="532">
        <f aca="true" t="shared" si="0" ref="D5:I5">D6+D7+D8+D9+D10+D11</f>
        <v>0</v>
      </c>
      <c r="E5" s="533">
        <f t="shared" si="0"/>
        <v>0</v>
      </c>
      <c r="F5" s="828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31">
        <f>J6+J7+J8+J9+J10+J11</f>
        <v>0</v>
      </c>
      <c r="K5" s="532">
        <f>K6+K7+K8+K9+K10+K11</f>
        <v>0</v>
      </c>
      <c r="L5" s="1820">
        <f>L6+L7+L8+L9+L10+L11</f>
        <v>0</v>
      </c>
    </row>
    <row r="6" spans="1:12" ht="15">
      <c r="A6" s="3081"/>
      <c r="B6" s="841" t="s">
        <v>491</v>
      </c>
      <c r="C6" s="784"/>
      <c r="D6" s="537"/>
      <c r="E6" s="541"/>
      <c r="F6" s="539"/>
      <c r="G6" s="785"/>
      <c r="H6" s="537"/>
      <c r="I6" s="541"/>
      <c r="J6" s="542"/>
      <c r="K6" s="543"/>
      <c r="L6" s="1821"/>
    </row>
    <row r="7" spans="1:12" ht="15">
      <c r="A7" s="3081"/>
      <c r="B7" s="841" t="s">
        <v>492</v>
      </c>
      <c r="C7" s="784"/>
      <c r="D7" s="537"/>
      <c r="E7" s="541"/>
      <c r="F7" s="539"/>
      <c r="G7" s="785"/>
      <c r="H7" s="537"/>
      <c r="I7" s="541"/>
      <c r="J7" s="542"/>
      <c r="K7" s="543"/>
      <c r="L7" s="1821"/>
    </row>
    <row r="8" spans="1:12" ht="15">
      <c r="A8" s="3081"/>
      <c r="B8" s="841" t="s">
        <v>493</v>
      </c>
      <c r="C8" s="784"/>
      <c r="D8" s="537"/>
      <c r="E8" s="541"/>
      <c r="F8" s="539"/>
      <c r="G8" s="785"/>
      <c r="H8" s="537"/>
      <c r="I8" s="541"/>
      <c r="J8" s="542"/>
      <c r="K8" s="543"/>
      <c r="L8" s="1821"/>
    </row>
    <row r="9" spans="1:12" ht="30">
      <c r="A9" s="3081"/>
      <c r="B9" s="1812" t="s">
        <v>689</v>
      </c>
      <c r="C9" s="784"/>
      <c r="D9" s="537"/>
      <c r="E9" s="541"/>
      <c r="F9" s="539"/>
      <c r="G9" s="785"/>
      <c r="H9" s="537"/>
      <c r="I9" s="541"/>
      <c r="J9" s="542"/>
      <c r="K9" s="543"/>
      <c r="L9" s="1821"/>
    </row>
    <row r="10" spans="1:12" ht="15">
      <c r="A10" s="3081"/>
      <c r="B10" s="841" t="s">
        <v>690</v>
      </c>
      <c r="C10" s="784"/>
      <c r="D10" s="537"/>
      <c r="E10" s="541"/>
      <c r="F10" s="539"/>
      <c r="G10" s="785"/>
      <c r="H10" s="537"/>
      <c r="I10" s="541"/>
      <c r="J10" s="542"/>
      <c r="K10" s="543"/>
      <c r="L10" s="1821"/>
    </row>
    <row r="11" spans="1:12" ht="15">
      <c r="A11" s="3081"/>
      <c r="B11" s="842" t="s">
        <v>691</v>
      </c>
      <c r="C11" s="829"/>
      <c r="D11" s="603"/>
      <c r="E11" s="607"/>
      <c r="F11" s="605"/>
      <c r="G11" s="837"/>
      <c r="H11" s="603"/>
      <c r="I11" s="607"/>
      <c r="J11" s="2047"/>
      <c r="K11" s="830"/>
      <c r="L11" s="1822"/>
    </row>
    <row r="12" spans="1:12" ht="15">
      <c r="A12" s="1813"/>
      <c r="B12" s="841"/>
      <c r="C12" s="784"/>
      <c r="D12" s="537"/>
      <c r="E12" s="541"/>
      <c r="F12" s="539"/>
      <c r="G12" s="785"/>
      <c r="H12" s="537"/>
      <c r="I12" s="541"/>
      <c r="J12" s="542"/>
      <c r="K12" s="543"/>
      <c r="L12" s="1821"/>
    </row>
    <row r="13" spans="1:12" ht="15.75" thickBot="1">
      <c r="A13" s="1813"/>
      <c r="B13" s="1819"/>
      <c r="C13" s="1814"/>
      <c r="D13" s="1815"/>
      <c r="E13" s="1816"/>
      <c r="F13" s="1817"/>
      <c r="G13" s="1818"/>
      <c r="H13" s="1815"/>
      <c r="I13" s="1816"/>
      <c r="J13" s="2048"/>
      <c r="K13" s="1823"/>
      <c r="L13" s="1824"/>
    </row>
    <row r="14" spans="1:12" ht="63.75" thickBot="1">
      <c r="A14" s="843" t="s">
        <v>497</v>
      </c>
      <c r="B14" s="844" t="s">
        <v>567</v>
      </c>
      <c r="C14" s="831"/>
      <c r="D14" s="832"/>
      <c r="E14" s="833"/>
      <c r="F14" s="834"/>
      <c r="G14" s="838"/>
      <c r="H14" s="832"/>
      <c r="I14" s="833"/>
      <c r="J14" s="839"/>
      <c r="K14" s="835"/>
      <c r="L14" s="836"/>
    </row>
    <row r="15" spans="1:12" ht="15.75" customHeight="1">
      <c r="A15" s="826"/>
      <c r="B15" s="826"/>
      <c r="C15" s="826"/>
      <c r="D15" s="826"/>
      <c r="E15" s="826"/>
      <c r="F15" s="826"/>
      <c r="G15" s="826"/>
      <c r="H15" s="826"/>
      <c r="I15" s="826"/>
      <c r="J15" s="826"/>
      <c r="K15" s="826"/>
      <c r="L15" s="826"/>
    </row>
    <row r="16" spans="1:12" ht="19.5" thickBot="1">
      <c r="A16" s="826"/>
      <c r="B16" s="560" t="s">
        <v>392</v>
      </c>
      <c r="C16" s="561"/>
      <c r="D16" s="561"/>
      <c r="E16" s="561"/>
      <c r="F16" s="561"/>
      <c r="G16" s="561"/>
      <c r="H16" s="561"/>
      <c r="I16" s="561"/>
      <c r="J16" s="2932" t="s">
        <v>388</v>
      </c>
      <c r="K16" s="2932"/>
      <c r="L16" s="561"/>
    </row>
    <row r="17" spans="1:12" ht="18">
      <c r="A17" s="826"/>
      <c r="B17" s="2907" t="s">
        <v>755</v>
      </c>
      <c r="C17" s="2908"/>
      <c r="D17" s="2908"/>
      <c r="E17" s="2908"/>
      <c r="F17" s="2909"/>
      <c r="G17" s="561"/>
      <c r="H17" s="561"/>
      <c r="I17" s="561"/>
      <c r="J17" s="2955"/>
      <c r="K17" s="2956"/>
      <c r="L17" s="2957"/>
    </row>
    <row r="18" spans="1:12" ht="18">
      <c r="A18" s="826"/>
      <c r="B18" s="2910"/>
      <c r="C18" s="2911"/>
      <c r="D18" s="2911"/>
      <c r="E18" s="2911"/>
      <c r="F18" s="2912"/>
      <c r="G18" s="561"/>
      <c r="H18" s="561"/>
      <c r="I18" s="561"/>
      <c r="J18" s="2958"/>
      <c r="K18" s="2959"/>
      <c r="L18" s="2960"/>
    </row>
    <row r="19" spans="1:12" ht="18">
      <c r="A19" s="826"/>
      <c r="B19" s="2910"/>
      <c r="C19" s="2911"/>
      <c r="D19" s="2911"/>
      <c r="E19" s="2911"/>
      <c r="F19" s="2912"/>
      <c r="G19" s="561"/>
      <c r="H19" s="561"/>
      <c r="I19" s="561"/>
      <c r="J19" s="2958"/>
      <c r="K19" s="2959"/>
      <c r="L19" s="2960"/>
    </row>
    <row r="20" spans="1:12" ht="18">
      <c r="A20" s="826"/>
      <c r="B20" s="2910"/>
      <c r="C20" s="2911"/>
      <c r="D20" s="2911"/>
      <c r="E20" s="2911"/>
      <c r="F20" s="2912"/>
      <c r="G20" s="561"/>
      <c r="H20" s="561"/>
      <c r="I20" s="561"/>
      <c r="J20" s="2958"/>
      <c r="K20" s="2959"/>
      <c r="L20" s="2960"/>
    </row>
    <row r="21" spans="1:12" ht="18">
      <c r="A21" s="826"/>
      <c r="B21" s="2910"/>
      <c r="C21" s="2911"/>
      <c r="D21" s="2911"/>
      <c r="E21" s="2911"/>
      <c r="F21" s="2912"/>
      <c r="G21" s="561"/>
      <c r="H21" s="561"/>
      <c r="I21" s="561"/>
      <c r="J21" s="2958"/>
      <c r="K21" s="2959"/>
      <c r="L21" s="2960"/>
    </row>
    <row r="22" spans="1:12" ht="18.75" thickBot="1">
      <c r="A22" s="826"/>
      <c r="B22" s="2913"/>
      <c r="C22" s="2914"/>
      <c r="D22" s="2914"/>
      <c r="E22" s="2914"/>
      <c r="F22" s="2915"/>
      <c r="G22" s="561"/>
      <c r="H22" s="561"/>
      <c r="I22" s="561"/>
      <c r="J22" s="2961"/>
      <c r="K22" s="2962"/>
      <c r="L22" s="2963"/>
    </row>
    <row r="23" spans="1:12" ht="18">
      <c r="A23" s="826"/>
      <c r="B23" s="562"/>
      <c r="C23" s="561"/>
      <c r="D23" s="561"/>
      <c r="E23" s="561"/>
      <c r="F23" s="561"/>
      <c r="G23" s="561"/>
      <c r="H23" s="561"/>
      <c r="I23" s="561"/>
      <c r="J23" s="561"/>
      <c r="K23" s="561"/>
      <c r="L23" s="561"/>
    </row>
    <row r="24" spans="1:12" ht="18">
      <c r="A24" s="826"/>
      <c r="B24" s="3013" t="s">
        <v>122</v>
      </c>
      <c r="C24" s="3013"/>
      <c r="D24" s="563"/>
      <c r="E24" s="563"/>
      <c r="F24" s="563"/>
      <c r="G24" s="561"/>
      <c r="H24" s="3002"/>
      <c r="I24" s="3002"/>
      <c r="J24" s="561"/>
      <c r="K24" s="561"/>
      <c r="L24" s="561"/>
    </row>
    <row r="25" spans="1:12" ht="18">
      <c r="A25" s="826"/>
      <c r="B25" s="826"/>
      <c r="C25" s="826"/>
      <c r="D25" s="561"/>
      <c r="E25" s="561"/>
      <c r="F25" s="561"/>
      <c r="G25" s="561"/>
      <c r="H25" s="561"/>
      <c r="I25" s="1" t="s">
        <v>182</v>
      </c>
      <c r="J25" s="826"/>
      <c r="K25" s="826"/>
      <c r="L25" s="826"/>
    </row>
    <row r="26" spans="1:12" ht="15">
      <c r="A26" s="826"/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</row>
  </sheetData>
  <sheetProtection insertRows="0"/>
  <mergeCells count="14">
    <mergeCell ref="A1:L1"/>
    <mergeCell ref="A2:L2"/>
    <mergeCell ref="J3:L3"/>
    <mergeCell ref="A3:A4"/>
    <mergeCell ref="B3:B4"/>
    <mergeCell ref="C3:E3"/>
    <mergeCell ref="F3:F4"/>
    <mergeCell ref="G3:I3"/>
    <mergeCell ref="A5:A11"/>
    <mergeCell ref="J16:K16"/>
    <mergeCell ref="B17:F22"/>
    <mergeCell ref="J17:L22"/>
    <mergeCell ref="B24:C24"/>
    <mergeCell ref="H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="60" zoomScaleNormal="80" zoomScalePageLayoutView="0" workbookViewId="0" topLeftCell="A1">
      <selection activeCell="J4" sqref="J1:L16384"/>
    </sheetView>
  </sheetViews>
  <sheetFormatPr defaultColWidth="9.140625" defaultRowHeight="12.75"/>
  <cols>
    <col min="1" max="1" width="6.28125" style="0" customWidth="1"/>
    <col min="2" max="2" width="35.7109375" style="0" customWidth="1"/>
    <col min="3" max="3" width="12.7109375" style="0" customWidth="1"/>
    <col min="4" max="4" width="16.57421875" style="0" customWidth="1"/>
    <col min="5" max="5" width="16.7109375" style="0" customWidth="1"/>
    <col min="6" max="6" width="16.421875" style="0" customWidth="1"/>
    <col min="7" max="7" width="12.7109375" style="0" customWidth="1"/>
    <col min="8" max="8" width="17.00390625" style="0" customWidth="1"/>
    <col min="9" max="9" width="18.7109375" style="0" customWidth="1"/>
    <col min="10" max="11" width="12.7109375" style="0" hidden="1" customWidth="1"/>
    <col min="12" max="12" width="18.140625" style="0" hidden="1" customWidth="1"/>
    <col min="13" max="13" width="18.140625" style="0" customWidth="1"/>
    <col min="14" max="15" width="9.140625" style="0" customWidth="1"/>
  </cols>
  <sheetData>
    <row r="1" spans="1:12" ht="20.25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</row>
    <row r="2" spans="1:12" ht="18.75" customHeight="1" thickBot="1">
      <c r="A2" s="3045" t="s">
        <v>156</v>
      </c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</row>
    <row r="3" spans="1:12" ht="15.75">
      <c r="A3" s="3082" t="s">
        <v>22</v>
      </c>
      <c r="B3" s="3043" t="s">
        <v>131</v>
      </c>
      <c r="C3" s="3028" t="s">
        <v>829</v>
      </c>
      <c r="D3" s="3029"/>
      <c r="E3" s="3042"/>
      <c r="F3" s="3043" t="s">
        <v>817</v>
      </c>
      <c r="G3" s="3031" t="s">
        <v>789</v>
      </c>
      <c r="H3" s="3032"/>
      <c r="I3" s="3033"/>
      <c r="J3" s="3025" t="s">
        <v>790</v>
      </c>
      <c r="K3" s="3026"/>
      <c r="L3" s="3027"/>
    </row>
    <row r="4" spans="1:12" ht="16.5" thickBot="1">
      <c r="A4" s="3083"/>
      <c r="B4" s="3044"/>
      <c r="C4" s="818" t="s">
        <v>25</v>
      </c>
      <c r="D4" s="515" t="s">
        <v>489</v>
      </c>
      <c r="E4" s="516" t="s">
        <v>26</v>
      </c>
      <c r="F4" s="3044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30">
      <c r="A5" s="819" t="s">
        <v>45</v>
      </c>
      <c r="B5" s="817" t="s">
        <v>475</v>
      </c>
      <c r="C5" s="820"/>
      <c r="D5" s="821"/>
      <c r="E5" s="822"/>
      <c r="F5" s="823"/>
      <c r="G5" s="824"/>
      <c r="H5" s="821"/>
      <c r="I5" s="822"/>
      <c r="J5" s="2049"/>
      <c r="K5" s="825"/>
      <c r="L5" s="2050"/>
    </row>
    <row r="6" spans="1:12" ht="30">
      <c r="A6" s="743" t="s">
        <v>51</v>
      </c>
      <c r="B6" s="733" t="s">
        <v>476</v>
      </c>
      <c r="C6" s="761"/>
      <c r="D6" s="762"/>
      <c r="E6" s="763"/>
      <c r="F6" s="764"/>
      <c r="G6" s="765"/>
      <c r="H6" s="762"/>
      <c r="I6" s="763"/>
      <c r="J6" s="2051"/>
      <c r="K6" s="758"/>
      <c r="L6" s="1065"/>
    </row>
    <row r="7" spans="1:12" ht="15">
      <c r="A7" s="743" t="s">
        <v>52</v>
      </c>
      <c r="B7" s="733" t="s">
        <v>477</v>
      </c>
      <c r="C7" s="761"/>
      <c r="D7" s="762"/>
      <c r="E7" s="763"/>
      <c r="F7" s="764"/>
      <c r="G7" s="765"/>
      <c r="H7" s="762"/>
      <c r="I7" s="763"/>
      <c r="J7" s="2051"/>
      <c r="K7" s="758"/>
      <c r="L7" s="1065"/>
    </row>
    <row r="8" spans="1:12" ht="15">
      <c r="A8" s="743" t="s">
        <v>81</v>
      </c>
      <c r="B8" s="1971"/>
      <c r="C8" s="761"/>
      <c r="D8" s="762"/>
      <c r="E8" s="763"/>
      <c r="F8" s="764"/>
      <c r="G8" s="765"/>
      <c r="H8" s="762"/>
      <c r="I8" s="763"/>
      <c r="J8" s="2051"/>
      <c r="K8" s="758"/>
      <c r="L8" s="1065"/>
    </row>
    <row r="9" spans="1:12" ht="15">
      <c r="A9" s="743" t="s">
        <v>82</v>
      </c>
      <c r="B9" s="1971"/>
      <c r="C9" s="761"/>
      <c r="D9" s="762"/>
      <c r="E9" s="763"/>
      <c r="F9" s="764"/>
      <c r="G9" s="765"/>
      <c r="H9" s="762"/>
      <c r="I9" s="763"/>
      <c r="J9" s="2051"/>
      <c r="K9" s="758"/>
      <c r="L9" s="1065"/>
    </row>
    <row r="10" spans="1:12" ht="30">
      <c r="A10" s="743" t="s">
        <v>53</v>
      </c>
      <c r="B10" s="733" t="s">
        <v>478</v>
      </c>
      <c r="C10" s="761"/>
      <c r="D10" s="762"/>
      <c r="E10" s="763"/>
      <c r="F10" s="764"/>
      <c r="G10" s="765"/>
      <c r="H10" s="762"/>
      <c r="I10" s="763"/>
      <c r="J10" s="2051"/>
      <c r="K10" s="758"/>
      <c r="L10" s="1065"/>
    </row>
    <row r="11" spans="1:12" ht="30">
      <c r="A11" s="743" t="s">
        <v>54</v>
      </c>
      <c r="B11" s="733" t="s">
        <v>479</v>
      </c>
      <c r="C11" s="761"/>
      <c r="D11" s="762"/>
      <c r="E11" s="763"/>
      <c r="F11" s="764"/>
      <c r="G11" s="765"/>
      <c r="H11" s="762"/>
      <c r="I11" s="763"/>
      <c r="J11" s="2051"/>
      <c r="K11" s="758"/>
      <c r="L11" s="1065"/>
    </row>
    <row r="12" spans="1:12" ht="15">
      <c r="A12" s="743" t="s">
        <v>386</v>
      </c>
      <c r="B12" s="1971"/>
      <c r="C12" s="761"/>
      <c r="D12" s="762"/>
      <c r="E12" s="763"/>
      <c r="F12" s="764"/>
      <c r="G12" s="765"/>
      <c r="H12" s="762"/>
      <c r="I12" s="763"/>
      <c r="J12" s="2051"/>
      <c r="K12" s="758"/>
      <c r="L12" s="1065"/>
    </row>
    <row r="13" spans="1:12" ht="15">
      <c r="A13" s="743" t="s">
        <v>425</v>
      </c>
      <c r="B13" s="1971"/>
      <c r="C13" s="761"/>
      <c r="D13" s="762"/>
      <c r="E13" s="763"/>
      <c r="F13" s="764"/>
      <c r="G13" s="765"/>
      <c r="H13" s="762"/>
      <c r="I13" s="763"/>
      <c r="J13" s="2051"/>
      <c r="K13" s="758"/>
      <c r="L13" s="1065"/>
    </row>
    <row r="14" spans="1:12" ht="30">
      <c r="A14" s="743" t="s">
        <v>57</v>
      </c>
      <c r="B14" s="733" t="s">
        <v>480</v>
      </c>
      <c r="C14" s="761"/>
      <c r="D14" s="762"/>
      <c r="E14" s="763"/>
      <c r="F14" s="764"/>
      <c r="G14" s="765"/>
      <c r="H14" s="762"/>
      <c r="I14" s="763"/>
      <c r="J14" s="2051"/>
      <c r="K14" s="758"/>
      <c r="L14" s="1065"/>
    </row>
    <row r="15" spans="1:12" ht="30">
      <c r="A15" s="743" t="s">
        <v>393</v>
      </c>
      <c r="B15" s="733" t="s">
        <v>481</v>
      </c>
      <c r="C15" s="761"/>
      <c r="D15" s="762"/>
      <c r="E15" s="763"/>
      <c r="F15" s="764"/>
      <c r="G15" s="765"/>
      <c r="H15" s="762"/>
      <c r="I15" s="763"/>
      <c r="J15" s="2051"/>
      <c r="K15" s="758"/>
      <c r="L15" s="1065"/>
    </row>
    <row r="16" spans="1:12" ht="15">
      <c r="A16" s="743" t="s">
        <v>484</v>
      </c>
      <c r="B16" s="733" t="s">
        <v>482</v>
      </c>
      <c r="C16" s="761"/>
      <c r="D16" s="762"/>
      <c r="E16" s="763"/>
      <c r="F16" s="764"/>
      <c r="G16" s="765"/>
      <c r="H16" s="762"/>
      <c r="I16" s="763"/>
      <c r="J16" s="2051"/>
      <c r="K16" s="758"/>
      <c r="L16" s="1065"/>
    </row>
    <row r="17" spans="1:12" ht="15">
      <c r="A17" s="743" t="s">
        <v>485</v>
      </c>
      <c r="B17" s="733" t="s">
        <v>483</v>
      </c>
      <c r="C17" s="761"/>
      <c r="D17" s="762"/>
      <c r="E17" s="763"/>
      <c r="F17" s="764"/>
      <c r="G17" s="765"/>
      <c r="H17" s="762"/>
      <c r="I17" s="763"/>
      <c r="J17" s="2051"/>
      <c r="K17" s="758"/>
      <c r="L17" s="1065"/>
    </row>
    <row r="18" spans="1:12" ht="15">
      <c r="A18" s="744" t="s">
        <v>486</v>
      </c>
      <c r="B18" s="734" t="s">
        <v>357</v>
      </c>
      <c r="C18" s="766"/>
      <c r="D18" s="767"/>
      <c r="E18" s="768"/>
      <c r="F18" s="769"/>
      <c r="G18" s="770"/>
      <c r="H18" s="767"/>
      <c r="I18" s="768"/>
      <c r="J18" s="2052"/>
      <c r="K18" s="759"/>
      <c r="L18" s="2053"/>
    </row>
    <row r="19" spans="1:12" ht="15">
      <c r="A19" s="743" t="s">
        <v>695</v>
      </c>
      <c r="B19" s="1971"/>
      <c r="C19" s="761"/>
      <c r="D19" s="762"/>
      <c r="E19" s="763"/>
      <c r="F19" s="764"/>
      <c r="G19" s="765"/>
      <c r="H19" s="762"/>
      <c r="I19" s="763"/>
      <c r="J19" s="2051"/>
      <c r="K19" s="758"/>
      <c r="L19" s="1065"/>
    </row>
    <row r="20" spans="1:12" ht="15.75" thickBot="1">
      <c r="A20" s="1813" t="s">
        <v>696</v>
      </c>
      <c r="B20" s="1972"/>
      <c r="C20" s="1825"/>
      <c r="D20" s="1826"/>
      <c r="E20" s="1827"/>
      <c r="F20" s="1828"/>
      <c r="G20" s="1829"/>
      <c r="H20" s="1826"/>
      <c r="I20" s="1827"/>
      <c r="J20" s="2054"/>
      <c r="K20" s="1830"/>
      <c r="L20" s="2055"/>
    </row>
    <row r="21" spans="1:12" ht="16.5" thickBot="1">
      <c r="A21" s="745"/>
      <c r="B21" s="746" t="s">
        <v>78</v>
      </c>
      <c r="C21" s="760">
        <f aca="true" t="shared" si="0" ref="C21:I21">C5+C6+C7+C10+C11+C14+C15+C16+C17+C18</f>
        <v>0</v>
      </c>
      <c r="D21" s="611">
        <f t="shared" si="0"/>
        <v>0</v>
      </c>
      <c r="E21" s="615">
        <f t="shared" si="0"/>
        <v>0</v>
      </c>
      <c r="F21" s="613">
        <f t="shared" si="0"/>
        <v>0</v>
      </c>
      <c r="G21" s="614">
        <f t="shared" si="0"/>
        <v>0</v>
      </c>
      <c r="H21" s="611">
        <f t="shared" si="0"/>
        <v>0</v>
      </c>
      <c r="I21" s="615">
        <f t="shared" si="0"/>
        <v>0</v>
      </c>
      <c r="J21" s="2056">
        <f>J5+J6+J7+J10+J11+J14+J15+J16+J17+J18</f>
        <v>0</v>
      </c>
      <c r="K21" s="611">
        <f>K5+K6+K7+K10+K11+K14+K15+K16+K17+K18</f>
        <v>0</v>
      </c>
      <c r="L21" s="612">
        <f>L5+L6+L7+L10+L11+L14+L15+L16+L17+L18</f>
        <v>0</v>
      </c>
    </row>
    <row r="23" spans="2:12" ht="19.5" thickBot="1">
      <c r="B23" s="560" t="s">
        <v>392</v>
      </c>
      <c r="C23" s="561"/>
      <c r="D23" s="561"/>
      <c r="E23" s="561"/>
      <c r="F23" s="561"/>
      <c r="G23" s="561"/>
      <c r="H23" s="561"/>
      <c r="I23" s="561"/>
      <c r="J23" s="2932" t="s">
        <v>388</v>
      </c>
      <c r="K23" s="2932"/>
      <c r="L23" s="561"/>
    </row>
    <row r="24" spans="2:12" ht="18">
      <c r="B24" s="2907" t="s">
        <v>756</v>
      </c>
      <c r="C24" s="2908"/>
      <c r="D24" s="2908"/>
      <c r="E24" s="2908"/>
      <c r="F24" s="2909"/>
      <c r="G24" s="561"/>
      <c r="H24" s="561"/>
      <c r="I24" s="561"/>
      <c r="J24" s="2955"/>
      <c r="K24" s="2956"/>
      <c r="L24" s="2957"/>
    </row>
    <row r="25" spans="2:12" ht="18">
      <c r="B25" s="2910"/>
      <c r="C25" s="2911"/>
      <c r="D25" s="2911"/>
      <c r="E25" s="2911"/>
      <c r="F25" s="2912"/>
      <c r="G25" s="561"/>
      <c r="H25" s="561"/>
      <c r="I25" s="561"/>
      <c r="J25" s="2958"/>
      <c r="K25" s="2959"/>
      <c r="L25" s="2960"/>
    </row>
    <row r="26" spans="2:12" ht="18">
      <c r="B26" s="2910"/>
      <c r="C26" s="2911"/>
      <c r="D26" s="2911"/>
      <c r="E26" s="2911"/>
      <c r="F26" s="2912"/>
      <c r="G26" s="561"/>
      <c r="H26" s="561"/>
      <c r="I26" s="561"/>
      <c r="J26" s="2958"/>
      <c r="K26" s="2959"/>
      <c r="L26" s="2960"/>
    </row>
    <row r="27" spans="2:12" ht="18">
      <c r="B27" s="2910"/>
      <c r="C27" s="2911"/>
      <c r="D27" s="2911"/>
      <c r="E27" s="2911"/>
      <c r="F27" s="2912"/>
      <c r="G27" s="561"/>
      <c r="H27" s="561"/>
      <c r="I27" s="561"/>
      <c r="J27" s="2958"/>
      <c r="K27" s="2959"/>
      <c r="L27" s="2960"/>
    </row>
    <row r="28" spans="2:12" ht="18">
      <c r="B28" s="2910"/>
      <c r="C28" s="2911"/>
      <c r="D28" s="2911"/>
      <c r="E28" s="2911"/>
      <c r="F28" s="2912"/>
      <c r="G28" s="561"/>
      <c r="H28" s="561"/>
      <c r="I28" s="561"/>
      <c r="J28" s="2958"/>
      <c r="K28" s="2959"/>
      <c r="L28" s="2960"/>
    </row>
    <row r="29" spans="2:12" ht="18.75" thickBot="1">
      <c r="B29" s="2913"/>
      <c r="C29" s="2914"/>
      <c r="D29" s="2914"/>
      <c r="E29" s="2914"/>
      <c r="F29" s="2915"/>
      <c r="G29" s="561"/>
      <c r="H29" s="561"/>
      <c r="I29" s="561"/>
      <c r="J29" s="2961"/>
      <c r="K29" s="2962"/>
      <c r="L29" s="2963"/>
    </row>
    <row r="30" spans="2:12" ht="18">
      <c r="B30" s="562"/>
      <c r="C30" s="561"/>
      <c r="D30" s="561"/>
      <c r="E30" s="561"/>
      <c r="F30" s="561"/>
      <c r="G30" s="561"/>
      <c r="H30" s="561"/>
      <c r="I30" s="561"/>
      <c r="J30" s="561"/>
      <c r="K30" s="561"/>
      <c r="L30" s="561"/>
    </row>
    <row r="31" spans="2:12" ht="18">
      <c r="B31" s="3013" t="s">
        <v>122</v>
      </c>
      <c r="C31" s="3013"/>
      <c r="D31" s="563"/>
      <c r="E31" s="563"/>
      <c r="F31" s="563"/>
      <c r="G31" s="561"/>
      <c r="H31" s="3002"/>
      <c r="I31" s="3002"/>
      <c r="J31" s="561"/>
      <c r="K31" s="561"/>
      <c r="L31" s="561"/>
    </row>
    <row r="32" spans="2:12" ht="18">
      <c r="B32" s="562"/>
      <c r="C32" s="561"/>
      <c r="D32" s="561"/>
      <c r="E32" s="561"/>
      <c r="F32" s="561"/>
      <c r="G32" s="561"/>
      <c r="H32" s="561"/>
      <c r="I32" s="1" t="s">
        <v>182</v>
      </c>
      <c r="J32" s="561"/>
      <c r="K32" s="561"/>
      <c r="L32" s="561"/>
    </row>
  </sheetData>
  <sheetProtection insertRows="0"/>
  <mergeCells count="13">
    <mergeCell ref="G3:I3"/>
    <mergeCell ref="B31:C31"/>
    <mergeCell ref="H31:I31"/>
    <mergeCell ref="A1:L1"/>
    <mergeCell ref="A2:L2"/>
    <mergeCell ref="J3:L3"/>
    <mergeCell ref="J23:K23"/>
    <mergeCell ref="B24:F29"/>
    <mergeCell ref="J24:L29"/>
    <mergeCell ref="A3:A4"/>
    <mergeCell ref="B3:B4"/>
    <mergeCell ref="C3:E3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theme="0" tint="-0.1499900072813034"/>
  </sheetPr>
  <dimension ref="A1:A1"/>
  <sheetViews>
    <sheetView showGridLines="0" view="pageBreakPreview" zoomScaleSheetLayoutView="100" zoomScalePageLayoutView="0" workbookViewId="0" topLeftCell="A1">
      <selection activeCell="Q19" sqref="Q19:Q20"/>
    </sheetView>
  </sheetViews>
  <sheetFormatPr defaultColWidth="9.140625" defaultRowHeight="12.75"/>
  <cols>
    <col min="1" max="9" width="9.140625" style="55" customWidth="1"/>
    <col min="10" max="10" width="3.57421875" style="55" customWidth="1"/>
    <col min="11" max="16384" width="9.140625" style="55" customWidth="1"/>
  </cols>
  <sheetData/>
  <sheetProtection/>
  <printOptions/>
  <pageMargins left="1.3779527559055118" right="0.3937007874015748" top="0.7874015748031497" bottom="0.984251968503937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2.75"/>
  <cols>
    <col min="1" max="1" width="6.00390625" style="1997" customWidth="1"/>
    <col min="2" max="3" width="24.8515625" style="1997" customWidth="1"/>
    <col min="4" max="4" width="38.421875" style="1997" customWidth="1"/>
    <col min="5" max="5" width="28.57421875" style="1997" customWidth="1"/>
    <col min="6" max="6" width="17.421875" style="1997" customWidth="1"/>
    <col min="7" max="7" width="16.57421875" style="1997" customWidth="1"/>
    <col min="8" max="8" width="21.7109375" style="1997" customWidth="1"/>
    <col min="9" max="9" width="18.00390625" style="1997" customWidth="1"/>
    <col min="10" max="10" width="16.140625" style="1997" customWidth="1"/>
    <col min="11" max="11" width="12.57421875" style="1997" hidden="1" customWidth="1"/>
    <col min="12" max="16384" width="9.140625" style="1997" customWidth="1"/>
  </cols>
  <sheetData>
    <row r="1" spans="2:11" ht="15.75">
      <c r="B1" s="2824">
        <f>'[4]Анкета'!A5</f>
        <v>0</v>
      </c>
      <c r="C1" s="2824"/>
      <c r="D1" s="2824"/>
      <c r="E1" s="2824"/>
      <c r="F1" s="2824"/>
      <c r="G1" s="2824"/>
      <c r="H1" s="2824"/>
      <c r="I1" s="2824"/>
      <c r="J1" s="2824"/>
      <c r="K1" s="2824"/>
    </row>
    <row r="2" spans="1:11" ht="19.5" customHeight="1" thickBot="1">
      <c r="A2" s="3084" t="s">
        <v>831</v>
      </c>
      <c r="B2" s="3084"/>
      <c r="C2" s="3084"/>
      <c r="D2" s="3084"/>
      <c r="E2" s="3084"/>
      <c r="F2" s="3084"/>
      <c r="G2" s="3084"/>
      <c r="H2" s="3084"/>
      <c r="I2" s="3084"/>
      <c r="J2" s="3084"/>
      <c r="K2" s="3085"/>
    </row>
    <row r="3" spans="1:11" ht="54.75" customHeight="1">
      <c r="A3" s="2811" t="s">
        <v>22</v>
      </c>
      <c r="B3" s="2813" t="s">
        <v>757</v>
      </c>
      <c r="C3" s="3088" t="s">
        <v>758</v>
      </c>
      <c r="D3" s="3088" t="s">
        <v>759</v>
      </c>
      <c r="E3" s="2813" t="s">
        <v>760</v>
      </c>
      <c r="F3" s="2813" t="s">
        <v>761</v>
      </c>
      <c r="G3" s="2813" t="s">
        <v>762</v>
      </c>
      <c r="H3" s="2813" t="s">
        <v>763</v>
      </c>
      <c r="I3" s="2813" t="s">
        <v>764</v>
      </c>
      <c r="J3" s="2813" t="s">
        <v>765</v>
      </c>
      <c r="K3" s="2818"/>
    </row>
    <row r="4" spans="1:11" ht="74.25" customHeight="1" thickBot="1">
      <c r="A4" s="3086"/>
      <c r="B4" s="3087"/>
      <c r="C4" s="3089"/>
      <c r="D4" s="3089"/>
      <c r="E4" s="3087"/>
      <c r="F4" s="3087"/>
      <c r="G4" s="3087"/>
      <c r="H4" s="3087"/>
      <c r="I4" s="3087"/>
      <c r="J4" s="2057" t="s">
        <v>488</v>
      </c>
      <c r="K4" s="2058" t="s">
        <v>766</v>
      </c>
    </row>
    <row r="5" spans="1:11" ht="15.75">
      <c r="A5" s="2004">
        <v>1</v>
      </c>
      <c r="B5" s="2059"/>
      <c r="C5" s="2059"/>
      <c r="D5" s="2059"/>
      <c r="E5" s="2059"/>
      <c r="F5" s="2059"/>
      <c r="G5" s="2059"/>
      <c r="H5" s="2059"/>
      <c r="I5" s="2059"/>
      <c r="J5" s="2059"/>
      <c r="K5" s="2060"/>
    </row>
    <row r="6" spans="1:10" ht="12.75">
      <c r="A6" s="2007">
        <v>2</v>
      </c>
      <c r="B6" s="2007"/>
      <c r="C6" s="2007"/>
      <c r="D6" s="2007"/>
      <c r="E6" s="2007"/>
      <c r="F6" s="2007"/>
      <c r="G6" s="2007"/>
      <c r="H6" s="2007"/>
      <c r="I6" s="2007"/>
      <c r="J6" s="2007"/>
    </row>
    <row r="7" spans="9:10" ht="12.75">
      <c r="I7" s="2061" t="s">
        <v>78</v>
      </c>
      <c r="J7" s="2062">
        <f>SUM(J5:J6)</f>
        <v>0</v>
      </c>
    </row>
    <row r="9" spans="2:7" ht="12.75">
      <c r="B9" s="2815" t="s">
        <v>122</v>
      </c>
      <c r="C9" s="2816"/>
      <c r="D9" s="2817"/>
      <c r="E9" s="2817"/>
      <c r="G9" s="2012"/>
    </row>
    <row r="10" ht="12.75">
      <c r="G10" s="2010" t="s">
        <v>182</v>
      </c>
    </row>
    <row r="12" spans="2:3" ht="12.75">
      <c r="B12" s="3090" t="s">
        <v>767</v>
      </c>
      <c r="C12" s="3090"/>
    </row>
    <row r="13" spans="2:4" ht="12.75">
      <c r="B13" s="3091" t="s">
        <v>832</v>
      </c>
      <c r="C13" s="3092"/>
      <c r="D13" s="3093"/>
    </row>
    <row r="14" spans="2:4" ht="12.75">
      <c r="B14" s="3094"/>
      <c r="C14" s="3095"/>
      <c r="D14" s="3096"/>
    </row>
    <row r="15" spans="2:4" ht="18.75" customHeight="1">
      <c r="B15" s="3094"/>
      <c r="C15" s="3095"/>
      <c r="D15" s="3096"/>
    </row>
    <row r="16" spans="2:4" ht="21" customHeight="1">
      <c r="B16" s="3094"/>
      <c r="C16" s="3095"/>
      <c r="D16" s="3096"/>
    </row>
    <row r="17" spans="2:4" ht="12.75">
      <c r="B17" s="3097"/>
      <c r="C17" s="3098"/>
      <c r="D17" s="3099"/>
    </row>
  </sheetData>
  <sheetProtection/>
  <mergeCells count="16">
    <mergeCell ref="I3:I4"/>
    <mergeCell ref="J3:K3"/>
    <mergeCell ref="B9:C9"/>
    <mergeCell ref="D9:E9"/>
    <mergeCell ref="B12:C12"/>
    <mergeCell ref="B13:D17"/>
    <mergeCell ref="B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13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1" width="3.8515625" style="1997" customWidth="1"/>
    <col min="2" max="2" width="23.00390625" style="1997" customWidth="1"/>
    <col min="3" max="3" width="30.421875" style="1997" customWidth="1"/>
    <col min="4" max="4" width="24.00390625" style="1997" customWidth="1"/>
    <col min="5" max="5" width="21.8515625" style="1997" customWidth="1"/>
    <col min="6" max="6" width="25.8515625" style="1997" customWidth="1"/>
    <col min="7" max="7" width="24.00390625" style="1997" customWidth="1"/>
    <col min="8" max="8" width="14.28125" style="1997" customWidth="1"/>
    <col min="9" max="16384" width="9.140625" style="1997" customWidth="1"/>
  </cols>
  <sheetData>
    <row r="1" spans="2:8" ht="13.5" thickBot="1">
      <c r="B1" s="3105">
        <f>'[4]Анкета'!A5</f>
        <v>0</v>
      </c>
      <c r="C1" s="3105"/>
      <c r="D1" s="3105"/>
      <c r="E1" s="3105"/>
      <c r="F1" s="3105"/>
      <c r="G1" s="3105"/>
      <c r="H1" s="3105"/>
    </row>
    <row r="2" spans="1:8" ht="27" customHeight="1" thickBot="1">
      <c r="A2" s="3106" t="s">
        <v>833</v>
      </c>
      <c r="B2" s="3107"/>
      <c r="C2" s="3107"/>
      <c r="D2" s="3107"/>
      <c r="E2" s="3107"/>
      <c r="F2" s="3107"/>
      <c r="G2" s="3107"/>
      <c r="H2" s="3108"/>
    </row>
    <row r="3" spans="1:8" ht="32.25" customHeight="1">
      <c r="A3" s="3109" t="s">
        <v>22</v>
      </c>
      <c r="B3" s="2813" t="s">
        <v>757</v>
      </c>
      <c r="C3" s="2813" t="s">
        <v>760</v>
      </c>
      <c r="D3" s="2813" t="s">
        <v>768</v>
      </c>
      <c r="E3" s="2813" t="s">
        <v>769</v>
      </c>
      <c r="F3" s="2813" t="s">
        <v>770</v>
      </c>
      <c r="G3" s="2813" t="s">
        <v>771</v>
      </c>
      <c r="H3" s="2818"/>
    </row>
    <row r="4" spans="1:8" ht="66" customHeight="1" thickBot="1">
      <c r="A4" s="3110"/>
      <c r="B4" s="3087"/>
      <c r="C4" s="3087"/>
      <c r="D4" s="3087"/>
      <c r="E4" s="3087"/>
      <c r="F4" s="3087"/>
      <c r="G4" s="2057" t="s">
        <v>488</v>
      </c>
      <c r="H4" s="2058" t="s">
        <v>766</v>
      </c>
    </row>
    <row r="5" spans="1:8" ht="15.75">
      <c r="A5" s="2059">
        <v>1</v>
      </c>
      <c r="B5" s="2063"/>
      <c r="C5" s="2063"/>
      <c r="D5" s="2063"/>
      <c r="E5" s="2063"/>
      <c r="F5" s="2063"/>
      <c r="G5" s="2064"/>
      <c r="H5" s="2064"/>
    </row>
    <row r="6" spans="1:8" ht="15.75">
      <c r="A6" s="2065">
        <v>2</v>
      </c>
      <c r="B6" s="2066"/>
      <c r="C6" s="2066"/>
      <c r="D6" s="2066"/>
      <c r="E6" s="2066"/>
      <c r="F6" s="2066"/>
      <c r="G6" s="2067"/>
      <c r="H6" s="2067"/>
    </row>
    <row r="7" spans="1:8" ht="15.75">
      <c r="A7" s="2060"/>
      <c r="B7" s="2060"/>
      <c r="C7" s="2060"/>
      <c r="D7" s="2060"/>
      <c r="E7" s="2060"/>
      <c r="F7" s="2068" t="s">
        <v>78</v>
      </c>
      <c r="G7" s="2069">
        <f>SUM(G5:G6)</f>
        <v>0</v>
      </c>
      <c r="H7" s="2060"/>
    </row>
    <row r="8" spans="1:8" ht="15.75">
      <c r="A8" s="2060"/>
      <c r="B8" s="2060"/>
      <c r="C8" s="2060"/>
      <c r="D8" s="2060"/>
      <c r="E8" s="2060"/>
      <c r="F8" s="2068"/>
      <c r="G8" s="2069"/>
      <c r="H8" s="2060"/>
    </row>
    <row r="9" spans="1:8" ht="15.75">
      <c r="A9" s="2060"/>
      <c r="B9" s="2060"/>
      <c r="C9" s="2060"/>
      <c r="D9" s="2060"/>
      <c r="E9" s="2060"/>
      <c r="F9" s="2060"/>
      <c r="G9" s="2060"/>
      <c r="H9" s="2060"/>
    </row>
    <row r="10" spans="1:8" ht="15.75">
      <c r="A10" s="2060"/>
      <c r="B10" s="2824" t="s">
        <v>122</v>
      </c>
      <c r="C10" s="2824"/>
      <c r="D10" s="3100"/>
      <c r="E10" s="3100"/>
      <c r="F10" s="2060"/>
      <c r="G10" s="2070"/>
      <c r="H10" s="2060"/>
    </row>
    <row r="11" spans="2:7" ht="12.75">
      <c r="B11" s="2071" t="s">
        <v>767</v>
      </c>
      <c r="G11" s="2072" t="s">
        <v>182</v>
      </c>
    </row>
    <row r="12" spans="2:3" ht="12.75">
      <c r="B12" s="3101" t="s">
        <v>772</v>
      </c>
      <c r="C12" s="3102"/>
    </row>
    <row r="13" spans="2:3" ht="124.5" customHeight="1">
      <c r="B13" s="3103"/>
      <c r="C13" s="3104"/>
    </row>
  </sheetData>
  <sheetProtection/>
  <mergeCells count="12">
    <mergeCell ref="D3:D4"/>
    <mergeCell ref="E3:E4"/>
    <mergeCell ref="F3:F4"/>
    <mergeCell ref="G3:H3"/>
    <mergeCell ref="B10:C10"/>
    <mergeCell ref="D10:E10"/>
    <mergeCell ref="B12:C13"/>
    <mergeCell ref="B1:H1"/>
    <mergeCell ref="A2:H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6"/>
  <sheetViews>
    <sheetView view="pageBreakPreview" zoomScale="160" zoomScaleSheetLayoutView="160" zoomScalePageLayoutView="0" workbookViewId="0" topLeftCell="A1">
      <selection activeCell="G13" sqref="G13"/>
    </sheetView>
  </sheetViews>
  <sheetFormatPr defaultColWidth="9.140625" defaultRowHeight="12.75"/>
  <cols>
    <col min="1" max="1" width="9.140625" style="55" customWidth="1"/>
    <col min="2" max="2" width="16.421875" style="55" customWidth="1"/>
    <col min="3" max="3" width="17.00390625" style="55" customWidth="1"/>
    <col min="4" max="4" width="16.00390625" style="55" customWidth="1"/>
    <col min="5" max="5" width="18.7109375" style="55" customWidth="1"/>
    <col min="6" max="6" width="12.7109375" style="55" customWidth="1"/>
    <col min="7" max="7" width="18.8515625" style="55" customWidth="1"/>
    <col min="8" max="16384" width="9.140625" style="55" customWidth="1"/>
  </cols>
  <sheetData>
    <row r="1" spans="1:7" ht="72" customHeight="1">
      <c r="A1" s="3111" t="s">
        <v>793</v>
      </c>
      <c r="B1" s="3112"/>
      <c r="C1" s="3112"/>
      <c r="D1" s="3112"/>
      <c r="E1" s="3112"/>
      <c r="F1" s="3112"/>
      <c r="G1" s="3112"/>
    </row>
    <row r="2" spans="1:7" ht="16.5" thickBot="1">
      <c r="A2" s="2432"/>
      <c r="B2" s="2433"/>
      <c r="C2" s="2433"/>
      <c r="D2" s="2433"/>
      <c r="E2" s="2433"/>
      <c r="F2" s="2433"/>
      <c r="G2" s="2433"/>
    </row>
    <row r="3" spans="1:8" ht="84" customHeight="1" thickBot="1">
      <c r="A3" s="2434" t="s">
        <v>22</v>
      </c>
      <c r="B3" s="2435" t="s">
        <v>794</v>
      </c>
      <c r="C3" s="2435" t="s">
        <v>795</v>
      </c>
      <c r="D3" s="2435" t="s">
        <v>796</v>
      </c>
      <c r="E3" s="2435" t="s">
        <v>797</v>
      </c>
      <c r="F3" s="2435" t="s">
        <v>798</v>
      </c>
      <c r="G3" s="2436" t="s">
        <v>834</v>
      </c>
      <c r="H3" s="2437"/>
    </row>
    <row r="6" spans="1:7" ht="12.75">
      <c r="A6" s="55" t="s">
        <v>122</v>
      </c>
      <c r="G6" s="55" t="s">
        <v>799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P70"/>
  <sheetViews>
    <sheetView view="pageBreakPreview" zoomScale="60" zoomScaleNormal="60" zoomScalePageLayoutView="0" workbookViewId="0" topLeftCell="A13">
      <selection activeCell="W33" sqref="W33"/>
    </sheetView>
  </sheetViews>
  <sheetFormatPr defaultColWidth="9.140625" defaultRowHeight="12.75"/>
  <cols>
    <col min="1" max="1" width="8.00390625" style="0" customWidth="1"/>
    <col min="2" max="2" width="54.57421875" style="0" customWidth="1"/>
    <col min="3" max="3" width="12.7109375" style="0" customWidth="1"/>
    <col min="4" max="4" width="19.28125" style="0" customWidth="1"/>
    <col min="5" max="5" width="18.7109375" style="0" customWidth="1"/>
    <col min="6" max="6" width="16.8515625" style="0" customWidth="1"/>
    <col min="7" max="15" width="12.7109375" style="0" customWidth="1"/>
  </cols>
  <sheetData>
    <row r="1" spans="1:15" ht="21" customHeight="1">
      <c r="A1" s="3121">
        <f>Анкета!A5</f>
        <v>0</v>
      </c>
      <c r="B1" s="3121"/>
      <c r="C1" s="3121"/>
      <c r="D1" s="3121"/>
      <c r="E1" s="3121"/>
      <c r="F1" s="3121"/>
      <c r="G1" s="3121"/>
      <c r="H1" s="3121"/>
      <c r="I1" s="3121"/>
      <c r="J1" s="3121"/>
      <c r="K1" s="3121"/>
      <c r="L1" s="3121"/>
      <c r="M1" s="3121"/>
      <c r="N1" s="3121"/>
      <c r="O1" s="3121"/>
    </row>
    <row r="2" spans="1:15" ht="21" customHeight="1" thickBot="1">
      <c r="A2" s="3125" t="s">
        <v>143</v>
      </c>
      <c r="B2" s="3125"/>
      <c r="C2" s="3125"/>
      <c r="D2" s="3125"/>
      <c r="E2" s="3125"/>
      <c r="F2" s="3125"/>
      <c r="G2" s="3125"/>
      <c r="H2" s="3125"/>
      <c r="I2" s="3125"/>
      <c r="J2" s="3125"/>
      <c r="K2" s="3125"/>
      <c r="L2" s="3125"/>
      <c r="M2" s="3125"/>
      <c r="N2" s="3125"/>
      <c r="O2" s="3125"/>
    </row>
    <row r="3" spans="1:15" ht="24" customHeight="1" thickBot="1">
      <c r="A3" s="3082" t="s">
        <v>22</v>
      </c>
      <c r="B3" s="3043" t="s">
        <v>131</v>
      </c>
      <c r="C3" s="3028" t="s">
        <v>829</v>
      </c>
      <c r="D3" s="3029"/>
      <c r="E3" s="3042"/>
      <c r="F3" s="3043" t="s">
        <v>817</v>
      </c>
      <c r="G3" s="3113" t="s">
        <v>184</v>
      </c>
      <c r="H3" s="3114"/>
      <c r="I3" s="3114"/>
      <c r="J3" s="3114"/>
      <c r="K3" s="3114"/>
      <c r="L3" s="3114"/>
      <c r="M3" s="3114"/>
      <c r="N3" s="3114"/>
      <c r="O3" s="3114"/>
    </row>
    <row r="4" spans="1:15" ht="15.75">
      <c r="A4" s="3122"/>
      <c r="B4" s="3124"/>
      <c r="C4" s="3130" t="s">
        <v>25</v>
      </c>
      <c r="D4" s="3126" t="s">
        <v>750</v>
      </c>
      <c r="E4" s="3128" t="s">
        <v>751</v>
      </c>
      <c r="F4" s="3124"/>
      <c r="G4" s="3115">
        <v>2025</v>
      </c>
      <c r="H4" s="3116"/>
      <c r="I4" s="3117"/>
      <c r="J4" s="3118">
        <v>2026</v>
      </c>
      <c r="K4" s="3032"/>
      <c r="L4" s="3119"/>
      <c r="M4" s="3118">
        <v>2027</v>
      </c>
      <c r="N4" s="3032"/>
      <c r="O4" s="3119"/>
    </row>
    <row r="5" spans="1:15" ht="16.5" thickBot="1">
      <c r="A5" s="3123"/>
      <c r="B5" s="3059"/>
      <c r="C5" s="3131"/>
      <c r="D5" s="3127"/>
      <c r="E5" s="3129"/>
      <c r="F5" s="3059"/>
      <c r="G5" s="848" t="s">
        <v>25</v>
      </c>
      <c r="H5" s="619" t="s">
        <v>489</v>
      </c>
      <c r="I5" s="849" t="s">
        <v>26</v>
      </c>
      <c r="J5" s="848" t="s">
        <v>25</v>
      </c>
      <c r="K5" s="619" t="s">
        <v>489</v>
      </c>
      <c r="L5" s="849" t="s">
        <v>26</v>
      </c>
      <c r="M5" s="848" t="s">
        <v>25</v>
      </c>
      <c r="N5" s="619" t="s">
        <v>489</v>
      </c>
      <c r="O5" s="849" t="s">
        <v>26</v>
      </c>
    </row>
    <row r="6" spans="1:16" ht="37.5" customHeight="1">
      <c r="A6" s="749" t="s">
        <v>45</v>
      </c>
      <c r="B6" s="1033" t="str">
        <f>'СВОД 2025-2027'!B32</f>
        <v>Амортизация основных средств и нематериальных активов</v>
      </c>
      <c r="C6" s="855"/>
      <c r="D6" s="856"/>
      <c r="E6" s="857"/>
      <c r="F6" s="858"/>
      <c r="G6" s="859"/>
      <c r="H6" s="856"/>
      <c r="I6" s="850"/>
      <c r="J6" s="851"/>
      <c r="K6" s="816"/>
      <c r="L6" s="850"/>
      <c r="M6" s="851"/>
      <c r="N6" s="816"/>
      <c r="O6" s="850"/>
      <c r="P6" s="53"/>
    </row>
    <row r="7" spans="1:15" ht="21.75" customHeight="1">
      <c r="A7" s="3120" t="s">
        <v>51</v>
      </c>
      <c r="B7" s="905" t="str">
        <f>'СВОД 2025-2027'!B30</f>
        <v>Страховые взносы от ФОТ</v>
      </c>
      <c r="C7" s="1905"/>
      <c r="D7" s="860"/>
      <c r="E7" s="861"/>
      <c r="F7" s="1906"/>
      <c r="G7" s="862"/>
      <c r="H7" s="860"/>
      <c r="I7" s="863"/>
      <c r="J7" s="862"/>
      <c r="K7" s="860"/>
      <c r="L7" s="863"/>
      <c r="M7" s="862"/>
      <c r="N7" s="860"/>
      <c r="O7" s="863"/>
    </row>
    <row r="8" spans="1:15" s="54" customFormat="1" ht="21.75" customHeight="1">
      <c r="A8" s="3120"/>
      <c r="B8" s="897" t="str">
        <f>'СВОД 2025-2027'!B31</f>
        <v>То же в % от ФОТ</v>
      </c>
      <c r="C8" s="1907" t="e">
        <f>ROUND(C7/'Оплата труда'!C20,4)</f>
        <v>#DIV/0!</v>
      </c>
      <c r="D8" s="1025" t="e">
        <f>ROUND(D7/'Оплата труда'!D20,4)</f>
        <v>#DIV/0!</v>
      </c>
      <c r="E8" s="1026" t="e">
        <f>ROUND(E7/'Оплата труда'!E20,4)</f>
        <v>#DIV/0!</v>
      </c>
      <c r="F8" s="1908" t="e">
        <f>ROUND(F7/'Оплата труда'!F20,4)</f>
        <v>#DIV/0!</v>
      </c>
      <c r="G8" s="1909" t="e">
        <f>ROUND(G7/'Оплата труда'!G20,4)</f>
        <v>#DIV/0!</v>
      </c>
      <c r="H8" s="1910" t="e">
        <f>ROUND(H7/'Оплата труда'!H20,4)</f>
        <v>#DIV/0!</v>
      </c>
      <c r="I8" s="1027" t="e">
        <f>ROUND(I7/'Оплата труда'!I20,4)</f>
        <v>#DIV/0!</v>
      </c>
      <c r="J8" s="868"/>
      <c r="K8" s="865"/>
      <c r="L8" s="870"/>
      <c r="M8" s="868"/>
      <c r="N8" s="865"/>
      <c r="O8" s="870"/>
    </row>
    <row r="9" spans="1:15" ht="55.5" customHeight="1">
      <c r="A9" s="906" t="s">
        <v>52</v>
      </c>
      <c r="B9" s="905" t="str">
        <f>'СВОД 2025-2027'!B35</f>
        <v>Арендная плата в части имущества,используемого для осуществления регулируемой деятельности</v>
      </c>
      <c r="C9" s="882">
        <f>C10+C11+C12+C14+C13+C15</f>
        <v>0</v>
      </c>
      <c r="D9" s="883">
        <f aca="true" t="shared" si="0" ref="D9:O9">D10+D11+D12+D14+D13+D15</f>
        <v>0</v>
      </c>
      <c r="E9" s="884">
        <f t="shared" si="0"/>
        <v>0</v>
      </c>
      <c r="F9" s="885">
        <f t="shared" si="0"/>
        <v>0</v>
      </c>
      <c r="G9" s="886">
        <f t="shared" si="0"/>
        <v>0</v>
      </c>
      <c r="H9" s="883">
        <f t="shared" si="0"/>
        <v>0</v>
      </c>
      <c r="I9" s="887">
        <f t="shared" si="0"/>
        <v>0</v>
      </c>
      <c r="J9" s="886">
        <f t="shared" si="0"/>
        <v>0</v>
      </c>
      <c r="K9" s="883">
        <f t="shared" si="0"/>
        <v>0</v>
      </c>
      <c r="L9" s="887">
        <f t="shared" si="0"/>
        <v>0</v>
      </c>
      <c r="M9" s="886">
        <f t="shared" si="0"/>
        <v>0</v>
      </c>
      <c r="N9" s="883">
        <f t="shared" si="0"/>
        <v>0</v>
      </c>
      <c r="O9" s="887">
        <f t="shared" si="0"/>
        <v>0</v>
      </c>
    </row>
    <row r="10" spans="1:15" ht="21.75" customHeight="1">
      <c r="A10" s="898" t="s">
        <v>81</v>
      </c>
      <c r="B10" s="907" t="s">
        <v>491</v>
      </c>
      <c r="C10" s="899"/>
      <c r="D10" s="847"/>
      <c r="E10" s="900"/>
      <c r="F10" s="901"/>
      <c r="G10" s="902"/>
      <c r="H10" s="847"/>
      <c r="I10" s="903"/>
      <c r="J10" s="902"/>
      <c r="K10" s="847"/>
      <c r="L10" s="903"/>
      <c r="M10" s="902"/>
      <c r="N10" s="847"/>
      <c r="O10" s="903"/>
    </row>
    <row r="11" spans="1:15" ht="21.75" customHeight="1">
      <c r="A11" s="898" t="s">
        <v>82</v>
      </c>
      <c r="B11" s="907" t="s">
        <v>492</v>
      </c>
      <c r="C11" s="899"/>
      <c r="D11" s="847"/>
      <c r="E11" s="900"/>
      <c r="F11" s="901"/>
      <c r="G11" s="902"/>
      <c r="H11" s="847"/>
      <c r="I11" s="903"/>
      <c r="J11" s="902"/>
      <c r="K11" s="847"/>
      <c r="L11" s="903"/>
      <c r="M11" s="902"/>
      <c r="N11" s="847"/>
      <c r="O11" s="903"/>
    </row>
    <row r="12" spans="1:15" ht="21.75" customHeight="1">
      <c r="A12" s="898" t="s">
        <v>136</v>
      </c>
      <c r="B12" s="907" t="s">
        <v>493</v>
      </c>
      <c r="C12" s="899"/>
      <c r="D12" s="847"/>
      <c r="E12" s="900"/>
      <c r="F12" s="901"/>
      <c r="G12" s="902"/>
      <c r="H12" s="847"/>
      <c r="I12" s="903"/>
      <c r="J12" s="902"/>
      <c r="K12" s="847"/>
      <c r="L12" s="903"/>
      <c r="M12" s="902"/>
      <c r="N12" s="847"/>
      <c r="O12" s="903"/>
    </row>
    <row r="13" spans="1:15" ht="21.75" customHeight="1">
      <c r="A13" s="898" t="s">
        <v>137</v>
      </c>
      <c r="B13" s="907" t="s">
        <v>689</v>
      </c>
      <c r="C13" s="899"/>
      <c r="D13" s="847"/>
      <c r="E13" s="900"/>
      <c r="F13" s="901"/>
      <c r="G13" s="902"/>
      <c r="H13" s="847"/>
      <c r="I13" s="903"/>
      <c r="J13" s="902"/>
      <c r="K13" s="847"/>
      <c r="L13" s="903"/>
      <c r="M13" s="902"/>
      <c r="N13" s="847"/>
      <c r="O13" s="903"/>
    </row>
    <row r="14" spans="1:15" ht="21.75" customHeight="1">
      <c r="A14" s="898" t="s">
        <v>146</v>
      </c>
      <c r="B14" s="907" t="s">
        <v>690</v>
      </c>
      <c r="C14" s="899"/>
      <c r="D14" s="847"/>
      <c r="E14" s="900"/>
      <c r="F14" s="901"/>
      <c r="G14" s="902"/>
      <c r="H14" s="847"/>
      <c r="I14" s="903"/>
      <c r="J14" s="902"/>
      <c r="K14" s="847"/>
      <c r="L14" s="903"/>
      <c r="M14" s="902"/>
      <c r="N14" s="847"/>
      <c r="O14" s="903"/>
    </row>
    <row r="15" spans="1:15" ht="21.75" customHeight="1">
      <c r="A15" s="898" t="s">
        <v>361</v>
      </c>
      <c r="B15" s="907" t="s">
        <v>691</v>
      </c>
      <c r="C15" s="899"/>
      <c r="D15" s="847"/>
      <c r="E15" s="900"/>
      <c r="F15" s="901"/>
      <c r="G15" s="902"/>
      <c r="H15" s="847"/>
      <c r="I15" s="903"/>
      <c r="J15" s="902"/>
      <c r="K15" s="847"/>
      <c r="L15" s="903"/>
      <c r="M15" s="902"/>
      <c r="N15" s="847"/>
      <c r="O15" s="903"/>
    </row>
    <row r="16" spans="1:15" ht="21.75" customHeight="1">
      <c r="A16" s="898" t="s">
        <v>692</v>
      </c>
      <c r="B16" s="1974"/>
      <c r="C16" s="899"/>
      <c r="D16" s="847"/>
      <c r="E16" s="900"/>
      <c r="F16" s="901"/>
      <c r="G16" s="902"/>
      <c r="H16" s="847"/>
      <c r="I16" s="903"/>
      <c r="J16" s="902"/>
      <c r="K16" s="847"/>
      <c r="L16" s="903"/>
      <c r="M16" s="902"/>
      <c r="N16" s="847"/>
      <c r="O16" s="903"/>
    </row>
    <row r="17" spans="1:15" ht="21.75" customHeight="1">
      <c r="A17" s="898" t="s">
        <v>693</v>
      </c>
      <c r="B17" s="1974"/>
      <c r="C17" s="899"/>
      <c r="D17" s="847"/>
      <c r="E17" s="900"/>
      <c r="F17" s="901"/>
      <c r="G17" s="902"/>
      <c r="H17" s="847"/>
      <c r="I17" s="903"/>
      <c r="J17" s="902"/>
      <c r="K17" s="847"/>
      <c r="L17" s="903"/>
      <c r="M17" s="902"/>
      <c r="N17" s="847"/>
      <c r="O17" s="903"/>
    </row>
    <row r="18" spans="1:15" ht="21.75" customHeight="1">
      <c r="A18" s="906" t="s">
        <v>53</v>
      </c>
      <c r="B18" s="905" t="str">
        <f>'СВОД 2025-2027'!B37</f>
        <v>Расходы по сомнительным долгам</v>
      </c>
      <c r="C18" s="871"/>
      <c r="D18" s="872"/>
      <c r="E18" s="873"/>
      <c r="F18" s="874"/>
      <c r="G18" s="875"/>
      <c r="H18" s="872"/>
      <c r="I18" s="876"/>
      <c r="J18" s="875"/>
      <c r="K18" s="872"/>
      <c r="L18" s="876"/>
      <c r="M18" s="875"/>
      <c r="N18" s="872"/>
      <c r="O18" s="876"/>
    </row>
    <row r="19" spans="1:15" ht="94.5">
      <c r="A19" s="906" t="s">
        <v>54</v>
      </c>
      <c r="B19" s="905" t="str">
        <f>'СВОД 2025-2027'!B38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9" s="871"/>
      <c r="D19" s="872"/>
      <c r="E19" s="873"/>
      <c r="F19" s="874"/>
      <c r="G19" s="875"/>
      <c r="H19" s="872"/>
      <c r="I19" s="876"/>
      <c r="J19" s="875"/>
      <c r="K19" s="872"/>
      <c r="L19" s="876"/>
      <c r="M19" s="875"/>
      <c r="N19" s="872"/>
      <c r="O19" s="876"/>
    </row>
    <row r="20" spans="1:15" ht="15.75">
      <c r="A20" s="906" t="s">
        <v>57</v>
      </c>
      <c r="B20" s="905" t="s">
        <v>499</v>
      </c>
      <c r="C20" s="882">
        <f>C21+C22</f>
        <v>0</v>
      </c>
      <c r="D20" s="883">
        <f aca="true" t="shared" si="1" ref="D20:O20">D21+D22</f>
        <v>0</v>
      </c>
      <c r="E20" s="884">
        <f t="shared" si="1"/>
        <v>0</v>
      </c>
      <c r="F20" s="885">
        <f t="shared" si="1"/>
        <v>0</v>
      </c>
      <c r="G20" s="886">
        <f t="shared" si="1"/>
        <v>0</v>
      </c>
      <c r="H20" s="883">
        <f t="shared" si="1"/>
        <v>0</v>
      </c>
      <c r="I20" s="887">
        <f t="shared" si="1"/>
        <v>0</v>
      </c>
      <c r="J20" s="886">
        <f t="shared" si="1"/>
        <v>0</v>
      </c>
      <c r="K20" s="883">
        <f t="shared" si="1"/>
        <v>0</v>
      </c>
      <c r="L20" s="887">
        <f t="shared" si="1"/>
        <v>0</v>
      </c>
      <c r="M20" s="886">
        <f t="shared" si="1"/>
        <v>0</v>
      </c>
      <c r="N20" s="883">
        <f t="shared" si="1"/>
        <v>0</v>
      </c>
      <c r="O20" s="887">
        <f t="shared" si="1"/>
        <v>0</v>
      </c>
    </row>
    <row r="21" spans="1:15" ht="20.25" customHeight="1">
      <c r="A21" s="898" t="s">
        <v>36</v>
      </c>
      <c r="B21" s="897" t="s">
        <v>500</v>
      </c>
      <c r="C21" s="864"/>
      <c r="D21" s="865"/>
      <c r="E21" s="866"/>
      <c r="F21" s="867"/>
      <c r="G21" s="868"/>
      <c r="H21" s="865"/>
      <c r="I21" s="870"/>
      <c r="J21" s="868"/>
      <c r="K21" s="865"/>
      <c r="L21" s="870"/>
      <c r="M21" s="868"/>
      <c r="N21" s="865"/>
      <c r="O21" s="870"/>
    </row>
    <row r="22" spans="1:15" ht="53.25" customHeight="1">
      <c r="A22" s="898" t="s">
        <v>38</v>
      </c>
      <c r="B22" s="897" t="s">
        <v>501</v>
      </c>
      <c r="C22" s="864"/>
      <c r="D22" s="865"/>
      <c r="E22" s="866"/>
      <c r="F22" s="867"/>
      <c r="G22" s="868"/>
      <c r="H22" s="865"/>
      <c r="I22" s="870"/>
      <c r="J22" s="868"/>
      <c r="K22" s="865"/>
      <c r="L22" s="870"/>
      <c r="M22" s="868"/>
      <c r="N22" s="865"/>
      <c r="O22" s="870"/>
    </row>
    <row r="23" spans="1:15" ht="47.25">
      <c r="A23" s="906" t="s">
        <v>393</v>
      </c>
      <c r="B23" s="905" t="str">
        <f>'СВОД 2025-2027'!B33</f>
        <v>Расходы на уплату налогов, сборов и других обязательных платежей (без налога на прибыль)</v>
      </c>
      <c r="C23" s="871">
        <f>C24+C25+C26+C27++C28+C29</f>
        <v>0</v>
      </c>
      <c r="D23" s="872">
        <f aca="true" t="shared" si="2" ref="D23:O23">D24+D25+D26+D27++D28+D29</f>
        <v>0</v>
      </c>
      <c r="E23" s="873">
        <f t="shared" si="2"/>
        <v>0</v>
      </c>
      <c r="F23" s="874">
        <f t="shared" si="2"/>
        <v>0</v>
      </c>
      <c r="G23" s="875">
        <f>G24+G25+G26+G27++G28+G29</f>
        <v>0</v>
      </c>
      <c r="H23" s="872">
        <f t="shared" si="2"/>
        <v>0</v>
      </c>
      <c r="I23" s="876">
        <f t="shared" si="2"/>
        <v>0</v>
      </c>
      <c r="J23" s="875">
        <f t="shared" si="2"/>
        <v>0</v>
      </c>
      <c r="K23" s="872">
        <f t="shared" si="2"/>
        <v>0</v>
      </c>
      <c r="L23" s="876">
        <f t="shared" si="2"/>
        <v>0</v>
      </c>
      <c r="M23" s="875">
        <f t="shared" si="2"/>
        <v>0</v>
      </c>
      <c r="N23" s="872">
        <f t="shared" si="2"/>
        <v>0</v>
      </c>
      <c r="O23" s="876">
        <f t="shared" si="2"/>
        <v>0</v>
      </c>
    </row>
    <row r="24" spans="1:15" ht="21.75" customHeight="1">
      <c r="A24" s="898" t="s">
        <v>407</v>
      </c>
      <c r="B24" s="897" t="s">
        <v>187</v>
      </c>
      <c r="C24" s="877"/>
      <c r="D24" s="878"/>
      <c r="E24" s="879"/>
      <c r="F24" s="880"/>
      <c r="G24" s="881"/>
      <c r="H24" s="865"/>
      <c r="I24" s="870"/>
      <c r="J24" s="868"/>
      <c r="K24" s="865"/>
      <c r="L24" s="870"/>
      <c r="M24" s="868"/>
      <c r="N24" s="865"/>
      <c r="O24" s="870"/>
    </row>
    <row r="25" spans="1:15" ht="21.75" customHeight="1">
      <c r="A25" s="898" t="s">
        <v>502</v>
      </c>
      <c r="B25" s="897" t="s">
        <v>208</v>
      </c>
      <c r="C25" s="877"/>
      <c r="D25" s="878"/>
      <c r="E25" s="879"/>
      <c r="F25" s="880"/>
      <c r="G25" s="881"/>
      <c r="H25" s="865"/>
      <c r="I25" s="870"/>
      <c r="J25" s="868"/>
      <c r="K25" s="865"/>
      <c r="L25" s="870"/>
      <c r="M25" s="868"/>
      <c r="N25" s="865"/>
      <c r="O25" s="870"/>
    </row>
    <row r="26" spans="1:15" ht="21.75" customHeight="1">
      <c r="A26" s="898" t="s">
        <v>503</v>
      </c>
      <c r="B26" s="897" t="s">
        <v>119</v>
      </c>
      <c r="C26" s="877"/>
      <c r="D26" s="878"/>
      <c r="E26" s="879"/>
      <c r="F26" s="880"/>
      <c r="G26" s="881"/>
      <c r="H26" s="865"/>
      <c r="I26" s="870"/>
      <c r="J26" s="868"/>
      <c r="K26" s="865"/>
      <c r="L26" s="870"/>
      <c r="M26" s="868"/>
      <c r="N26" s="865"/>
      <c r="O26" s="870"/>
    </row>
    <row r="27" spans="1:15" ht="21.75" customHeight="1">
      <c r="A27" s="898" t="s">
        <v>504</v>
      </c>
      <c r="B27" s="897" t="s">
        <v>186</v>
      </c>
      <c r="C27" s="877"/>
      <c r="D27" s="878"/>
      <c r="E27" s="879"/>
      <c r="F27" s="880"/>
      <c r="G27" s="881"/>
      <c r="H27" s="865"/>
      <c r="I27" s="870"/>
      <c r="J27" s="868"/>
      <c r="K27" s="865"/>
      <c r="L27" s="870"/>
      <c r="M27" s="868"/>
      <c r="N27" s="865"/>
      <c r="O27" s="870"/>
    </row>
    <row r="28" spans="1:15" ht="21.75" customHeight="1">
      <c r="A28" s="898" t="s">
        <v>505</v>
      </c>
      <c r="B28" s="897" t="s">
        <v>120</v>
      </c>
      <c r="C28" s="877"/>
      <c r="D28" s="878"/>
      <c r="E28" s="879"/>
      <c r="F28" s="880"/>
      <c r="G28" s="881"/>
      <c r="H28" s="865"/>
      <c r="I28" s="870"/>
      <c r="J28" s="868"/>
      <c r="K28" s="865"/>
      <c r="L28" s="870"/>
      <c r="M28" s="868"/>
      <c r="N28" s="865"/>
      <c r="O28" s="870"/>
    </row>
    <row r="29" spans="1:15" ht="21.75" customHeight="1">
      <c r="A29" s="898" t="s">
        <v>506</v>
      </c>
      <c r="B29" s="897" t="s">
        <v>207</v>
      </c>
      <c r="C29" s="877"/>
      <c r="D29" s="878"/>
      <c r="E29" s="879"/>
      <c r="F29" s="880"/>
      <c r="G29" s="881"/>
      <c r="H29" s="865"/>
      <c r="I29" s="870"/>
      <c r="J29" s="868"/>
      <c r="K29" s="865"/>
      <c r="L29" s="870"/>
      <c r="M29" s="868"/>
      <c r="N29" s="865"/>
      <c r="O29" s="870"/>
    </row>
    <row r="30" spans="1:15" s="1840" customFormat="1" ht="21.75" customHeight="1" thickBot="1">
      <c r="A30" s="1599" t="s">
        <v>484</v>
      </c>
      <c r="B30" s="1831" t="s">
        <v>185</v>
      </c>
      <c r="C30" s="1832"/>
      <c r="D30" s="1833"/>
      <c r="E30" s="1834"/>
      <c r="F30" s="1835"/>
      <c r="G30" s="1836"/>
      <c r="H30" s="1837"/>
      <c r="I30" s="1838"/>
      <c r="J30" s="1839"/>
      <c r="K30" s="1837"/>
      <c r="L30" s="1838"/>
      <c r="M30" s="1839"/>
      <c r="N30" s="1837"/>
      <c r="O30" s="1838"/>
    </row>
    <row r="31" spans="1:15" ht="18.75" thickBot="1">
      <c r="A31" s="853"/>
      <c r="B31" s="854" t="s">
        <v>78</v>
      </c>
      <c r="C31" s="888">
        <f>C6+C7+C9+C18+C19+C20+C23</f>
        <v>0</v>
      </c>
      <c r="D31" s="889">
        <f aca="true" t="shared" si="3" ref="D31:O31">D6+D7+D9+D18+D19+D20+D23</f>
        <v>0</v>
      </c>
      <c r="E31" s="890">
        <f t="shared" si="3"/>
        <v>0</v>
      </c>
      <c r="F31" s="891">
        <f>F6+F7+F9+F18+F19+F20+F23</f>
        <v>0</v>
      </c>
      <c r="G31" s="892">
        <f>G6+G7+G9+G18+G19+G20+G23</f>
        <v>0</v>
      </c>
      <c r="H31" s="893">
        <f t="shared" si="3"/>
        <v>0</v>
      </c>
      <c r="I31" s="894">
        <f t="shared" si="3"/>
        <v>0</v>
      </c>
      <c r="J31" s="895">
        <f t="shared" si="3"/>
        <v>0</v>
      </c>
      <c r="K31" s="889">
        <f t="shared" si="3"/>
        <v>0</v>
      </c>
      <c r="L31" s="896">
        <f t="shared" si="3"/>
        <v>0</v>
      </c>
      <c r="M31" s="895">
        <f>M6+M7+M9+M18+M19+M20+M23</f>
        <v>0</v>
      </c>
      <c r="N31" s="889">
        <f t="shared" si="3"/>
        <v>0</v>
      </c>
      <c r="O31" s="896">
        <f t="shared" si="3"/>
        <v>0</v>
      </c>
    </row>
    <row r="32" spans="1:15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9.5" thickBot="1">
      <c r="A33" s="6"/>
      <c r="B33" s="560" t="s">
        <v>392</v>
      </c>
      <c r="C33" s="561"/>
      <c r="D33" s="561"/>
      <c r="E33" s="561"/>
      <c r="F33" s="561"/>
      <c r="G33" s="561"/>
      <c r="H33" s="561"/>
      <c r="I33" s="561"/>
      <c r="J33" s="561"/>
      <c r="K33" s="6"/>
      <c r="L33" s="6"/>
      <c r="M33" s="6"/>
      <c r="N33" s="6"/>
      <c r="O33" s="6"/>
    </row>
    <row r="34" spans="1:15" ht="18" customHeight="1">
      <c r="A34" s="52"/>
      <c r="B34" s="2907" t="s">
        <v>851</v>
      </c>
      <c r="C34" s="2908"/>
      <c r="D34" s="2908"/>
      <c r="E34" s="2908"/>
      <c r="F34" s="2909"/>
      <c r="G34" s="561"/>
      <c r="H34" s="561"/>
      <c r="I34" s="561"/>
      <c r="J34" s="561"/>
      <c r="K34" s="52"/>
      <c r="L34" s="52"/>
      <c r="M34" s="52"/>
      <c r="N34" s="52"/>
      <c r="O34" s="52"/>
    </row>
    <row r="35" spans="1:15" ht="18">
      <c r="A35" s="6"/>
      <c r="B35" s="2910"/>
      <c r="C35" s="2911"/>
      <c r="D35" s="2911"/>
      <c r="E35" s="2911"/>
      <c r="F35" s="2912"/>
      <c r="G35" s="561"/>
      <c r="H35" s="561"/>
      <c r="I35" s="561"/>
      <c r="J35" s="561"/>
      <c r="K35" s="6"/>
      <c r="L35" s="6"/>
      <c r="M35" s="6"/>
      <c r="N35" s="6"/>
      <c r="O35" s="6"/>
    </row>
    <row r="36" spans="1:15" ht="18">
      <c r="A36" s="6"/>
      <c r="B36" s="2910"/>
      <c r="C36" s="2911"/>
      <c r="D36" s="2911"/>
      <c r="E36" s="2911"/>
      <c r="F36" s="2912"/>
      <c r="G36" s="561"/>
      <c r="H36" s="561"/>
      <c r="I36" s="561"/>
      <c r="J36" s="561"/>
      <c r="K36" s="6"/>
      <c r="L36" s="6"/>
      <c r="M36" s="6"/>
      <c r="N36" s="6"/>
      <c r="O36" s="6"/>
    </row>
    <row r="37" spans="2:10" ht="18">
      <c r="B37" s="2910"/>
      <c r="C37" s="2911"/>
      <c r="D37" s="2911"/>
      <c r="E37" s="2911"/>
      <c r="F37" s="2912"/>
      <c r="G37" s="561"/>
      <c r="H37" s="561"/>
      <c r="I37" s="561"/>
      <c r="J37" s="561"/>
    </row>
    <row r="38" spans="2:10" ht="18">
      <c r="B38" s="2910"/>
      <c r="C38" s="2911"/>
      <c r="D38" s="2911"/>
      <c r="E38" s="2911"/>
      <c r="F38" s="2912"/>
      <c r="G38" s="561"/>
      <c r="H38" s="561"/>
      <c r="I38" s="561"/>
      <c r="J38" s="561"/>
    </row>
    <row r="39" spans="2:10" ht="39" customHeight="1" thickBot="1">
      <c r="B39" s="2913"/>
      <c r="C39" s="2914"/>
      <c r="D39" s="2914"/>
      <c r="E39" s="2914"/>
      <c r="F39" s="2915"/>
      <c r="G39" s="561"/>
      <c r="H39" s="561"/>
      <c r="I39" s="561"/>
      <c r="J39" s="561"/>
    </row>
    <row r="40" spans="2:10" ht="18">
      <c r="B40" s="562"/>
      <c r="C40" s="561"/>
      <c r="D40" s="561"/>
      <c r="E40" s="561"/>
      <c r="F40" s="561"/>
      <c r="G40" s="561"/>
      <c r="H40" s="561"/>
      <c r="I40" s="561"/>
      <c r="J40" s="561"/>
    </row>
    <row r="41" spans="2:10" ht="16.5" customHeight="1">
      <c r="B41" s="3013" t="s">
        <v>122</v>
      </c>
      <c r="C41" s="3013"/>
      <c r="D41" s="563"/>
      <c r="E41" s="563"/>
      <c r="F41" s="563"/>
      <c r="G41" s="561"/>
      <c r="H41" s="3002"/>
      <c r="I41" s="3002"/>
      <c r="J41" s="3002"/>
    </row>
    <row r="42" spans="2:10" ht="18">
      <c r="B42" s="826"/>
      <c r="C42" s="826"/>
      <c r="D42" s="561"/>
      <c r="E42" s="561"/>
      <c r="F42" s="561"/>
      <c r="G42" s="561"/>
      <c r="H42" s="561"/>
      <c r="I42" s="1" t="s">
        <v>182</v>
      </c>
      <c r="J42" s="561"/>
    </row>
    <row r="43" ht="13.5" hidden="1" thickBot="1"/>
    <row r="44" spans="1:15" ht="26.25" customHeight="1" hidden="1" thickBot="1">
      <c r="A44" s="3082" t="s">
        <v>22</v>
      </c>
      <c r="B44" s="3043" t="s">
        <v>131</v>
      </c>
      <c r="C44" s="3142" t="s">
        <v>835</v>
      </c>
      <c r="D44" s="3142"/>
      <c r="E44" s="3142"/>
      <c r="F44" s="3143"/>
      <c r="G44" s="3135" t="s">
        <v>630</v>
      </c>
      <c r="H44" s="3136"/>
      <c r="I44" s="3136"/>
      <c r="J44" s="3136"/>
      <c r="K44" s="3136"/>
      <c r="L44" s="3136"/>
      <c r="M44" s="3136"/>
      <c r="N44" s="3136"/>
      <c r="O44" s="3136"/>
    </row>
    <row r="45" spans="1:15" ht="25.5" customHeight="1" hidden="1">
      <c r="A45" s="3122"/>
      <c r="B45" s="3124"/>
      <c r="C45" s="3144"/>
      <c r="D45" s="3144"/>
      <c r="E45" s="3144"/>
      <c r="F45" s="3145"/>
      <c r="G45" s="3132">
        <v>2025</v>
      </c>
      <c r="H45" s="3133"/>
      <c r="I45" s="3134"/>
      <c r="J45" s="3025">
        <v>2026</v>
      </c>
      <c r="K45" s="3026"/>
      <c r="L45" s="3027"/>
      <c r="M45" s="3025">
        <v>2027</v>
      </c>
      <c r="N45" s="3026"/>
      <c r="O45" s="3027"/>
    </row>
    <row r="46" spans="1:15" ht="16.5" hidden="1" thickBot="1">
      <c r="A46" s="3123"/>
      <c r="B46" s="3059"/>
      <c r="C46" s="1156" t="s">
        <v>562</v>
      </c>
      <c r="D46" s="3146" t="s">
        <v>563</v>
      </c>
      <c r="E46" s="3146"/>
      <c r="F46" s="3146"/>
      <c r="G46" s="624" t="s">
        <v>25</v>
      </c>
      <c r="H46" s="620" t="s">
        <v>489</v>
      </c>
      <c r="I46" s="908" t="s">
        <v>26</v>
      </c>
      <c r="J46" s="909" t="s">
        <v>25</v>
      </c>
      <c r="K46" s="620" t="s">
        <v>489</v>
      </c>
      <c r="L46" s="908" t="s">
        <v>26</v>
      </c>
      <c r="M46" s="909" t="s">
        <v>25</v>
      </c>
      <c r="N46" s="620" t="s">
        <v>489</v>
      </c>
      <c r="O46" s="908" t="s">
        <v>26</v>
      </c>
    </row>
    <row r="47" spans="1:15" ht="32.25" customHeight="1" hidden="1">
      <c r="A47" s="749" t="s">
        <v>45</v>
      </c>
      <c r="B47" s="1244" t="s">
        <v>364</v>
      </c>
      <c r="C47" s="1060"/>
      <c r="D47" s="3147"/>
      <c r="E47" s="3147"/>
      <c r="F47" s="3148"/>
      <c r="G47" s="910"/>
      <c r="H47" s="856"/>
      <c r="I47" s="850"/>
      <c r="J47" s="917">
        <f aca="true" t="shared" si="4" ref="J47:O47">G47</f>
        <v>0</v>
      </c>
      <c r="K47" s="816">
        <f t="shared" si="4"/>
        <v>0</v>
      </c>
      <c r="L47" s="850">
        <f t="shared" si="4"/>
        <v>0</v>
      </c>
      <c r="M47" s="2386">
        <f t="shared" si="4"/>
        <v>0</v>
      </c>
      <c r="N47" s="1012">
        <f t="shared" si="4"/>
        <v>0</v>
      </c>
      <c r="O47" s="1013">
        <f t="shared" si="4"/>
        <v>0</v>
      </c>
    </row>
    <row r="48" spans="1:15" ht="19.5" customHeight="1" hidden="1">
      <c r="A48" s="3120" t="s">
        <v>51</v>
      </c>
      <c r="B48" s="1245" t="s">
        <v>85</v>
      </c>
      <c r="C48" s="1249"/>
      <c r="D48" s="2978"/>
      <c r="E48" s="2978"/>
      <c r="F48" s="2980"/>
      <c r="G48" s="911">
        <f>ROUND(G49*'Оплата труда'!J20,2)</f>
        <v>0</v>
      </c>
      <c r="H48" s="807">
        <f>ROUND(H49*'Оплата труда'!K20,2)</f>
        <v>0</v>
      </c>
      <c r="I48" s="808">
        <f>ROUND(I49*'Оплата труда'!L20,2)</f>
        <v>0</v>
      </c>
      <c r="J48" s="918" t="e">
        <f>ROUND(J49*'Оплата труда'!N5,2)</f>
        <v>#DIV/0!</v>
      </c>
      <c r="K48" s="860" t="e">
        <f>ROUND(K49*'Оплата труда'!O5,2)</f>
        <v>#DIV/0!</v>
      </c>
      <c r="L48" s="863" t="e">
        <f>ROUND(L49*'Оплата труда'!P5,2)</f>
        <v>#DIV/0!</v>
      </c>
      <c r="M48" s="918" t="e">
        <f>ROUND(M49*'Оплата труда'!N9,2)</f>
        <v>#DIV/0!</v>
      </c>
      <c r="N48" s="860" t="e">
        <f>ROUND(N49*'Оплата труда'!O9,2)</f>
        <v>#DIV/0!</v>
      </c>
      <c r="O48" s="863" t="e">
        <f>ROUND(O49*'Оплата труда'!P9,2)</f>
        <v>#DIV/0!</v>
      </c>
    </row>
    <row r="49" spans="1:15" ht="19.5" customHeight="1" hidden="1">
      <c r="A49" s="3120"/>
      <c r="B49" s="1246" t="s">
        <v>66</v>
      </c>
      <c r="C49" s="1008"/>
      <c r="D49" s="2978"/>
      <c r="E49" s="2978"/>
      <c r="F49" s="2980"/>
      <c r="G49" s="912"/>
      <c r="H49" s="869"/>
      <c r="I49" s="870"/>
      <c r="J49" s="919"/>
      <c r="K49" s="865"/>
      <c r="L49" s="870"/>
      <c r="M49" s="919"/>
      <c r="N49" s="865"/>
      <c r="O49" s="870"/>
    </row>
    <row r="50" spans="1:15" ht="62.25" customHeight="1" hidden="1">
      <c r="A50" s="906" t="s">
        <v>52</v>
      </c>
      <c r="B50" s="1245" t="s">
        <v>154</v>
      </c>
      <c r="C50" s="1250">
        <f>SUM(C51:C56)</f>
        <v>0</v>
      </c>
      <c r="D50" s="2978"/>
      <c r="E50" s="2978"/>
      <c r="F50" s="2980"/>
      <c r="G50" s="913">
        <f aca="true" t="shared" si="5" ref="G50:O50">G51+G52+G53+G55+G54+G56</f>
        <v>0</v>
      </c>
      <c r="H50" s="883">
        <f t="shared" si="5"/>
        <v>0</v>
      </c>
      <c r="I50" s="887">
        <f t="shared" si="5"/>
        <v>0</v>
      </c>
      <c r="J50" s="2385">
        <f t="shared" si="5"/>
        <v>0</v>
      </c>
      <c r="K50" s="1427">
        <f t="shared" si="5"/>
        <v>0</v>
      </c>
      <c r="L50" s="913">
        <f t="shared" si="5"/>
        <v>0</v>
      </c>
      <c r="M50" s="2385">
        <f t="shared" si="5"/>
        <v>0</v>
      </c>
      <c r="N50" s="1427">
        <f t="shared" si="5"/>
        <v>0</v>
      </c>
      <c r="O50" s="2387">
        <f t="shared" si="5"/>
        <v>0</v>
      </c>
    </row>
    <row r="51" spans="1:15" ht="19.5" customHeight="1" hidden="1">
      <c r="A51" s="898" t="s">
        <v>81</v>
      </c>
      <c r="B51" s="1247" t="s">
        <v>491</v>
      </c>
      <c r="C51" s="1083"/>
      <c r="D51" s="2978"/>
      <c r="E51" s="2978"/>
      <c r="F51" s="2980"/>
      <c r="G51" s="912"/>
      <c r="H51" s="865"/>
      <c r="I51" s="870"/>
      <c r="J51" s="919">
        <f aca="true" t="shared" si="6" ref="J51:O56">G51</f>
        <v>0</v>
      </c>
      <c r="K51" s="865">
        <f t="shared" si="6"/>
        <v>0</v>
      </c>
      <c r="L51" s="870">
        <f t="shared" si="6"/>
        <v>0</v>
      </c>
      <c r="M51" s="919">
        <f t="shared" si="6"/>
        <v>0</v>
      </c>
      <c r="N51" s="865">
        <f t="shared" si="6"/>
        <v>0</v>
      </c>
      <c r="O51" s="870">
        <f t="shared" si="6"/>
        <v>0</v>
      </c>
    </row>
    <row r="52" spans="1:15" ht="19.5" customHeight="1" hidden="1">
      <c r="A52" s="898" t="s">
        <v>82</v>
      </c>
      <c r="B52" s="1247" t="s">
        <v>492</v>
      </c>
      <c r="C52" s="1083"/>
      <c r="D52" s="2978"/>
      <c r="E52" s="2978"/>
      <c r="F52" s="2980"/>
      <c r="G52" s="912"/>
      <c r="H52" s="865"/>
      <c r="I52" s="870"/>
      <c r="J52" s="919">
        <f t="shared" si="6"/>
        <v>0</v>
      </c>
      <c r="K52" s="865">
        <f t="shared" si="6"/>
        <v>0</v>
      </c>
      <c r="L52" s="870">
        <f t="shared" si="6"/>
        <v>0</v>
      </c>
      <c r="M52" s="919">
        <f t="shared" si="6"/>
        <v>0</v>
      </c>
      <c r="N52" s="865">
        <f t="shared" si="6"/>
        <v>0</v>
      </c>
      <c r="O52" s="870">
        <f t="shared" si="6"/>
        <v>0</v>
      </c>
    </row>
    <row r="53" spans="1:15" ht="19.5" customHeight="1" hidden="1">
      <c r="A53" s="898" t="s">
        <v>136</v>
      </c>
      <c r="B53" s="1247" t="s">
        <v>493</v>
      </c>
      <c r="C53" s="1083"/>
      <c r="D53" s="2978"/>
      <c r="E53" s="2978"/>
      <c r="F53" s="2980"/>
      <c r="G53" s="912"/>
      <c r="H53" s="865"/>
      <c r="I53" s="870"/>
      <c r="J53" s="919">
        <f t="shared" si="6"/>
        <v>0</v>
      </c>
      <c r="K53" s="865">
        <f t="shared" si="6"/>
        <v>0</v>
      </c>
      <c r="L53" s="870">
        <f t="shared" si="6"/>
        <v>0</v>
      </c>
      <c r="M53" s="919">
        <f t="shared" si="6"/>
        <v>0</v>
      </c>
      <c r="N53" s="865">
        <f t="shared" si="6"/>
        <v>0</v>
      </c>
      <c r="O53" s="870">
        <f t="shared" si="6"/>
        <v>0</v>
      </c>
    </row>
    <row r="54" spans="1:15" ht="19.5" customHeight="1" hidden="1">
      <c r="A54" s="898" t="s">
        <v>137</v>
      </c>
      <c r="B54" s="1247" t="s">
        <v>494</v>
      </c>
      <c r="C54" s="1083"/>
      <c r="D54" s="2978"/>
      <c r="E54" s="2978"/>
      <c r="F54" s="2980"/>
      <c r="G54" s="912"/>
      <c r="H54" s="865"/>
      <c r="I54" s="870"/>
      <c r="J54" s="919">
        <f t="shared" si="6"/>
        <v>0</v>
      </c>
      <c r="K54" s="865">
        <f t="shared" si="6"/>
        <v>0</v>
      </c>
      <c r="L54" s="870">
        <f t="shared" si="6"/>
        <v>0</v>
      </c>
      <c r="M54" s="919">
        <f t="shared" si="6"/>
        <v>0</v>
      </c>
      <c r="N54" s="865">
        <f t="shared" si="6"/>
        <v>0</v>
      </c>
      <c r="O54" s="870">
        <f t="shared" si="6"/>
        <v>0</v>
      </c>
    </row>
    <row r="55" spans="1:15" ht="19.5" customHeight="1" hidden="1">
      <c r="A55" s="898" t="s">
        <v>146</v>
      </c>
      <c r="B55" s="1247" t="s">
        <v>495</v>
      </c>
      <c r="C55" s="1083"/>
      <c r="D55" s="2978"/>
      <c r="E55" s="2978"/>
      <c r="F55" s="2980"/>
      <c r="G55" s="912"/>
      <c r="H55" s="865"/>
      <c r="I55" s="870"/>
      <c r="J55" s="919">
        <f t="shared" si="6"/>
        <v>0</v>
      </c>
      <c r="K55" s="865">
        <f t="shared" si="6"/>
        <v>0</v>
      </c>
      <c r="L55" s="870">
        <f t="shared" si="6"/>
        <v>0</v>
      </c>
      <c r="M55" s="919">
        <f t="shared" si="6"/>
        <v>0</v>
      </c>
      <c r="N55" s="865">
        <f t="shared" si="6"/>
        <v>0</v>
      </c>
      <c r="O55" s="870">
        <f t="shared" si="6"/>
        <v>0</v>
      </c>
    </row>
    <row r="56" spans="1:15" ht="19.5" customHeight="1" hidden="1">
      <c r="A56" s="898" t="s">
        <v>361</v>
      </c>
      <c r="B56" s="1247" t="s">
        <v>496</v>
      </c>
      <c r="C56" s="1083"/>
      <c r="D56" s="2978"/>
      <c r="E56" s="2978"/>
      <c r="F56" s="2980"/>
      <c r="G56" s="912"/>
      <c r="H56" s="865"/>
      <c r="I56" s="870"/>
      <c r="J56" s="919">
        <f t="shared" si="6"/>
        <v>0</v>
      </c>
      <c r="K56" s="865">
        <f t="shared" si="6"/>
        <v>0</v>
      </c>
      <c r="L56" s="870">
        <f t="shared" si="6"/>
        <v>0</v>
      </c>
      <c r="M56" s="919">
        <f t="shared" si="6"/>
        <v>0</v>
      </c>
      <c r="N56" s="865">
        <f t="shared" si="6"/>
        <v>0</v>
      </c>
      <c r="O56" s="870">
        <f t="shared" si="6"/>
        <v>0</v>
      </c>
    </row>
    <row r="57" spans="1:15" ht="28.5" customHeight="1" hidden="1">
      <c r="A57" s="906" t="s">
        <v>53</v>
      </c>
      <c r="B57" s="1245" t="s">
        <v>132</v>
      </c>
      <c r="C57" s="1251"/>
      <c r="D57" s="2978"/>
      <c r="E57" s="2978"/>
      <c r="F57" s="2980"/>
      <c r="G57" s="914"/>
      <c r="H57" s="872"/>
      <c r="I57" s="876"/>
      <c r="J57" s="921"/>
      <c r="K57" s="872"/>
      <c r="L57" s="876"/>
      <c r="M57" s="921"/>
      <c r="N57" s="872"/>
      <c r="O57" s="876"/>
    </row>
    <row r="58" spans="1:15" ht="126" customHeight="1" hidden="1">
      <c r="A58" s="906" t="s">
        <v>54</v>
      </c>
      <c r="B58" s="1245" t="s">
        <v>365</v>
      </c>
      <c r="C58" s="1251"/>
      <c r="D58" s="2978"/>
      <c r="E58" s="2978"/>
      <c r="F58" s="2980"/>
      <c r="G58" s="914"/>
      <c r="H58" s="872"/>
      <c r="I58" s="876"/>
      <c r="J58" s="921"/>
      <c r="K58" s="872"/>
      <c r="L58" s="876"/>
      <c r="M58" s="921"/>
      <c r="N58" s="872"/>
      <c r="O58" s="876"/>
    </row>
    <row r="59" spans="1:15" ht="19.5" customHeight="1" hidden="1">
      <c r="A59" s="906" t="s">
        <v>57</v>
      </c>
      <c r="B59" s="1245" t="s">
        <v>499</v>
      </c>
      <c r="C59" s="1250">
        <f>SUM(C60:C61)</f>
        <v>0</v>
      </c>
      <c r="D59" s="2978"/>
      <c r="E59" s="2978"/>
      <c r="F59" s="2980"/>
      <c r="G59" s="913">
        <f aca="true" t="shared" si="7" ref="G59:O59">G60+G61</f>
        <v>0</v>
      </c>
      <c r="H59" s="883">
        <f t="shared" si="7"/>
        <v>0</v>
      </c>
      <c r="I59" s="887">
        <f t="shared" si="7"/>
        <v>0</v>
      </c>
      <c r="J59" s="920">
        <f t="shared" si="7"/>
        <v>0</v>
      </c>
      <c r="K59" s="883">
        <f t="shared" si="7"/>
        <v>0</v>
      </c>
      <c r="L59" s="887">
        <f t="shared" si="7"/>
        <v>0</v>
      </c>
      <c r="M59" s="920">
        <f t="shared" si="7"/>
        <v>0</v>
      </c>
      <c r="N59" s="883">
        <f t="shared" si="7"/>
        <v>0</v>
      </c>
      <c r="O59" s="887">
        <f t="shared" si="7"/>
        <v>0</v>
      </c>
    </row>
    <row r="60" spans="1:15" ht="28.5" customHeight="1" hidden="1">
      <c r="A60" s="898" t="s">
        <v>36</v>
      </c>
      <c r="B60" s="1246" t="s">
        <v>500</v>
      </c>
      <c r="C60" s="1008"/>
      <c r="D60" s="2978"/>
      <c r="E60" s="2978"/>
      <c r="F60" s="2980"/>
      <c r="G60" s="912"/>
      <c r="H60" s="865"/>
      <c r="I60" s="870"/>
      <c r="J60" s="919"/>
      <c r="K60" s="865"/>
      <c r="L60" s="870"/>
      <c r="M60" s="919"/>
      <c r="N60" s="865"/>
      <c r="O60" s="870"/>
    </row>
    <row r="61" spans="1:15" ht="65.25" customHeight="1" hidden="1">
      <c r="A61" s="898" t="s">
        <v>38</v>
      </c>
      <c r="B61" s="1246" t="s">
        <v>501</v>
      </c>
      <c r="C61" s="1008"/>
      <c r="D61" s="2978"/>
      <c r="E61" s="2978"/>
      <c r="F61" s="2980"/>
      <c r="G61" s="912"/>
      <c r="H61" s="865"/>
      <c r="I61" s="870"/>
      <c r="J61" s="919"/>
      <c r="K61" s="865"/>
      <c r="L61" s="870"/>
      <c r="M61" s="919"/>
      <c r="N61" s="865"/>
      <c r="O61" s="870"/>
    </row>
    <row r="62" spans="1:15" ht="45.75" customHeight="1" hidden="1">
      <c r="A62" s="906" t="s">
        <v>393</v>
      </c>
      <c r="B62" s="1245" t="s">
        <v>152</v>
      </c>
      <c r="C62" s="1251">
        <f>SUM(C63:C68)</f>
        <v>0</v>
      </c>
      <c r="D62" s="2978"/>
      <c r="E62" s="2978"/>
      <c r="F62" s="2980"/>
      <c r="G62" s="914">
        <f>G63+G64+G65+G66+G67+G68</f>
        <v>0</v>
      </c>
      <c r="H62" s="872">
        <f aca="true" t="shared" si="8" ref="H62:O62">H63+H64+H65+H66+H67+H68</f>
        <v>0</v>
      </c>
      <c r="I62" s="876">
        <f t="shared" si="8"/>
        <v>0</v>
      </c>
      <c r="J62" s="921">
        <f t="shared" si="8"/>
        <v>0</v>
      </c>
      <c r="K62" s="872">
        <f t="shared" si="8"/>
        <v>0</v>
      </c>
      <c r="L62" s="876">
        <f t="shared" si="8"/>
        <v>0</v>
      </c>
      <c r="M62" s="921">
        <f t="shared" si="8"/>
        <v>0</v>
      </c>
      <c r="N62" s="872">
        <f t="shared" si="8"/>
        <v>0</v>
      </c>
      <c r="O62" s="876">
        <f t="shared" si="8"/>
        <v>0</v>
      </c>
    </row>
    <row r="63" spans="1:15" ht="19.5" customHeight="1" hidden="1">
      <c r="A63" s="898" t="s">
        <v>407</v>
      </c>
      <c r="B63" s="1246" t="s">
        <v>187</v>
      </c>
      <c r="C63" s="1252"/>
      <c r="D63" s="2978"/>
      <c r="E63" s="2978"/>
      <c r="F63" s="2980"/>
      <c r="G63" s="915"/>
      <c r="H63" s="865"/>
      <c r="I63" s="870"/>
      <c r="J63" s="919">
        <f aca="true" t="shared" si="9" ref="J63:J68">G63</f>
        <v>0</v>
      </c>
      <c r="K63" s="865">
        <f aca="true" t="shared" si="10" ref="K63:O66">H63</f>
        <v>0</v>
      </c>
      <c r="L63" s="870">
        <f t="shared" si="10"/>
        <v>0</v>
      </c>
      <c r="M63" s="919">
        <f t="shared" si="10"/>
        <v>0</v>
      </c>
      <c r="N63" s="865">
        <f t="shared" si="10"/>
        <v>0</v>
      </c>
      <c r="O63" s="870">
        <f t="shared" si="10"/>
        <v>0</v>
      </c>
    </row>
    <row r="64" spans="1:15" ht="30.75" customHeight="1" hidden="1">
      <c r="A64" s="898" t="s">
        <v>502</v>
      </c>
      <c r="B64" s="1246" t="s">
        <v>208</v>
      </c>
      <c r="C64" s="1252"/>
      <c r="D64" s="2978"/>
      <c r="E64" s="2978"/>
      <c r="F64" s="2980"/>
      <c r="G64" s="915"/>
      <c r="H64" s="865"/>
      <c r="I64" s="870"/>
      <c r="J64" s="919">
        <f t="shared" si="9"/>
        <v>0</v>
      </c>
      <c r="K64" s="865">
        <f t="shared" si="10"/>
        <v>0</v>
      </c>
      <c r="L64" s="870">
        <f t="shared" si="10"/>
        <v>0</v>
      </c>
      <c r="M64" s="919">
        <f t="shared" si="10"/>
        <v>0</v>
      </c>
      <c r="N64" s="865">
        <f t="shared" si="10"/>
        <v>0</v>
      </c>
      <c r="O64" s="870">
        <f t="shared" si="10"/>
        <v>0</v>
      </c>
    </row>
    <row r="65" spans="1:15" ht="19.5" customHeight="1" hidden="1">
      <c r="A65" s="898" t="s">
        <v>503</v>
      </c>
      <c r="B65" s="1246" t="s">
        <v>119</v>
      </c>
      <c r="C65" s="1252"/>
      <c r="D65" s="2978"/>
      <c r="E65" s="2978"/>
      <c r="F65" s="2980"/>
      <c r="G65" s="915"/>
      <c r="H65" s="865"/>
      <c r="I65" s="870"/>
      <c r="J65" s="919">
        <f t="shared" si="9"/>
        <v>0</v>
      </c>
      <c r="K65" s="865">
        <f t="shared" si="10"/>
        <v>0</v>
      </c>
      <c r="L65" s="870">
        <f t="shared" si="10"/>
        <v>0</v>
      </c>
      <c r="M65" s="919">
        <f t="shared" si="10"/>
        <v>0</v>
      </c>
      <c r="N65" s="865">
        <f t="shared" si="10"/>
        <v>0</v>
      </c>
      <c r="O65" s="870">
        <f t="shared" si="10"/>
        <v>0</v>
      </c>
    </row>
    <row r="66" spans="1:15" ht="19.5" customHeight="1" hidden="1">
      <c r="A66" s="898" t="s">
        <v>504</v>
      </c>
      <c r="B66" s="1246" t="s">
        <v>186</v>
      </c>
      <c r="C66" s="1252"/>
      <c r="D66" s="2978"/>
      <c r="E66" s="2978"/>
      <c r="F66" s="2980"/>
      <c r="G66" s="915"/>
      <c r="H66" s="865"/>
      <c r="I66" s="870"/>
      <c r="J66" s="919">
        <f t="shared" si="9"/>
        <v>0</v>
      </c>
      <c r="K66" s="865">
        <f t="shared" si="10"/>
        <v>0</v>
      </c>
      <c r="L66" s="870">
        <f t="shared" si="10"/>
        <v>0</v>
      </c>
      <c r="M66" s="919">
        <f t="shared" si="10"/>
        <v>0</v>
      </c>
      <c r="N66" s="865">
        <f t="shared" si="10"/>
        <v>0</v>
      </c>
      <c r="O66" s="870">
        <f t="shared" si="10"/>
        <v>0</v>
      </c>
    </row>
    <row r="67" spans="1:15" ht="19.5" customHeight="1" hidden="1">
      <c r="A67" s="898" t="s">
        <v>506</v>
      </c>
      <c r="B67" s="1246" t="s">
        <v>120</v>
      </c>
      <c r="C67" s="1252"/>
      <c r="D67" s="2978"/>
      <c r="E67" s="2978"/>
      <c r="F67" s="2980"/>
      <c r="G67" s="915"/>
      <c r="H67" s="865"/>
      <c r="I67" s="870"/>
      <c r="J67" s="919">
        <f t="shared" si="9"/>
        <v>0</v>
      </c>
      <c r="K67" s="865">
        <f aca="true" t="shared" si="11" ref="K67:O68">H67</f>
        <v>0</v>
      </c>
      <c r="L67" s="870">
        <f t="shared" si="11"/>
        <v>0</v>
      </c>
      <c r="M67" s="919">
        <f t="shared" si="11"/>
        <v>0</v>
      </c>
      <c r="N67" s="865">
        <f t="shared" si="11"/>
        <v>0</v>
      </c>
      <c r="O67" s="870">
        <f t="shared" si="11"/>
        <v>0</v>
      </c>
    </row>
    <row r="68" spans="1:15" ht="19.5" customHeight="1" hidden="1">
      <c r="A68" s="898" t="s">
        <v>507</v>
      </c>
      <c r="B68" s="1246" t="s">
        <v>207</v>
      </c>
      <c r="C68" s="1252"/>
      <c r="D68" s="2978"/>
      <c r="E68" s="2978"/>
      <c r="F68" s="2980"/>
      <c r="G68" s="915"/>
      <c r="H68" s="865"/>
      <c r="I68" s="870"/>
      <c r="J68" s="919">
        <f t="shared" si="9"/>
        <v>0</v>
      </c>
      <c r="K68" s="865">
        <f t="shared" si="11"/>
        <v>0</v>
      </c>
      <c r="L68" s="870">
        <f t="shared" si="11"/>
        <v>0</v>
      </c>
      <c r="M68" s="919">
        <f t="shared" si="11"/>
        <v>0</v>
      </c>
      <c r="N68" s="865">
        <f t="shared" si="11"/>
        <v>0</v>
      </c>
      <c r="O68" s="870">
        <f t="shared" si="11"/>
        <v>0</v>
      </c>
    </row>
    <row r="69" spans="1:15" s="1840" customFormat="1" ht="19.5" customHeight="1" hidden="1" thickBot="1">
      <c r="A69" s="1599" t="s">
        <v>484</v>
      </c>
      <c r="B69" s="1841" t="s">
        <v>185</v>
      </c>
      <c r="C69" s="1842"/>
      <c r="D69" s="3139"/>
      <c r="E69" s="3140"/>
      <c r="F69" s="3141"/>
      <c r="G69" s="1843"/>
      <c r="H69" s="1837"/>
      <c r="I69" s="1838"/>
      <c r="J69" s="1844"/>
      <c r="K69" s="1837"/>
      <c r="L69" s="1838"/>
      <c r="M69" s="2388"/>
      <c r="N69" s="2389"/>
      <c r="O69" s="2390"/>
    </row>
    <row r="70" spans="1:15" ht="19.5" customHeight="1" hidden="1" thickBot="1">
      <c r="A70" s="853"/>
      <c r="B70" s="1248" t="s">
        <v>78</v>
      </c>
      <c r="C70" s="1253">
        <f>C47+C48+C50+C57+C59+C62+C69</f>
        <v>0</v>
      </c>
      <c r="D70" s="3137"/>
      <c r="E70" s="3137"/>
      <c r="F70" s="3138"/>
      <c r="G70" s="916">
        <f>G47+G48+G50+G57+G58+G59+G62+G69</f>
        <v>0</v>
      </c>
      <c r="H70" s="893">
        <f aca="true" t="shared" si="12" ref="H70:O70">H47+H48+H50+H57+H58+H59+H62+H69</f>
        <v>0</v>
      </c>
      <c r="I70" s="894">
        <f t="shared" si="12"/>
        <v>0</v>
      </c>
      <c r="J70" s="922" t="e">
        <f t="shared" si="12"/>
        <v>#DIV/0!</v>
      </c>
      <c r="K70" s="889" t="e">
        <f>K47+K48+K50+K57+K58+K59+K62+K69</f>
        <v>#DIV/0!</v>
      </c>
      <c r="L70" s="896" t="e">
        <f t="shared" si="12"/>
        <v>#DIV/0!</v>
      </c>
      <c r="M70" s="922" t="e">
        <f t="shared" si="12"/>
        <v>#DIV/0!</v>
      </c>
      <c r="N70" s="889" t="e">
        <f t="shared" si="12"/>
        <v>#DIV/0!</v>
      </c>
      <c r="O70" s="896" t="e">
        <f t="shared" si="12"/>
        <v>#DIV/0!</v>
      </c>
    </row>
  </sheetData>
  <sheetProtection/>
  <mergeCells count="50">
    <mergeCell ref="A48:A49"/>
    <mergeCell ref="C44:F45"/>
    <mergeCell ref="D46:F46"/>
    <mergeCell ref="A44:A46"/>
    <mergeCell ref="B44:B46"/>
    <mergeCell ref="D55:F55"/>
    <mergeCell ref="D54:F54"/>
    <mergeCell ref="D47:F47"/>
    <mergeCell ref="D48:F48"/>
    <mergeCell ref="D49:F49"/>
    <mergeCell ref="G44:O44"/>
    <mergeCell ref="D67:F67"/>
    <mergeCell ref="D68:F68"/>
    <mergeCell ref="D70:F70"/>
    <mergeCell ref="D61:F61"/>
    <mergeCell ref="D62:F62"/>
    <mergeCell ref="D63:F63"/>
    <mergeCell ref="D64:F64"/>
    <mergeCell ref="D66:F66"/>
    <mergeCell ref="D69:F69"/>
    <mergeCell ref="M45:O45"/>
    <mergeCell ref="D50:F50"/>
    <mergeCell ref="D51:F51"/>
    <mergeCell ref="D52:F52"/>
    <mergeCell ref="D53:F53"/>
    <mergeCell ref="D56:F56"/>
    <mergeCell ref="D65:F65"/>
    <mergeCell ref="D57:F57"/>
    <mergeCell ref="D58:F58"/>
    <mergeCell ref="G45:I45"/>
    <mergeCell ref="J45:L45"/>
    <mergeCell ref="D59:F59"/>
    <mergeCell ref="D60:F60"/>
    <mergeCell ref="A1:O1"/>
    <mergeCell ref="A3:A5"/>
    <mergeCell ref="B3:B5"/>
    <mergeCell ref="A2:O2"/>
    <mergeCell ref="C3:E3"/>
    <mergeCell ref="D4:D5"/>
    <mergeCell ref="E4:E5"/>
    <mergeCell ref="F3:F5"/>
    <mergeCell ref="C4:C5"/>
    <mergeCell ref="M4:O4"/>
    <mergeCell ref="G3:O3"/>
    <mergeCell ref="G4:I4"/>
    <mergeCell ref="J4:L4"/>
    <mergeCell ref="B34:F39"/>
    <mergeCell ref="B41:C41"/>
    <mergeCell ref="A7:A8"/>
    <mergeCell ref="H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AE56"/>
  <sheetViews>
    <sheetView view="pageBreakPreview" zoomScale="70" zoomScaleNormal="60" zoomScaleSheetLayoutView="70" zoomScalePageLayoutView="0" workbookViewId="0" topLeftCell="A1">
      <selection activeCell="K34" sqref="K34"/>
    </sheetView>
  </sheetViews>
  <sheetFormatPr defaultColWidth="9.140625" defaultRowHeight="12.75"/>
  <cols>
    <col min="1" max="1" width="6.421875" style="1997" customWidth="1"/>
    <col min="2" max="2" width="29.28125" style="1997" customWidth="1"/>
    <col min="3" max="3" width="13.8515625" style="1997" customWidth="1"/>
    <col min="4" max="5" width="12.7109375" style="1997" customWidth="1"/>
    <col min="6" max="6" width="15.8515625" style="1997" customWidth="1"/>
    <col min="7" max="7" width="21.00390625" style="1997" customWidth="1"/>
    <col min="8" max="8" width="12.7109375" style="1997" customWidth="1"/>
    <col min="9" max="9" width="17.00390625" style="1997" customWidth="1"/>
    <col min="10" max="10" width="17.57421875" style="1997" customWidth="1"/>
    <col min="11" max="12" width="12.7109375" style="1997" customWidth="1"/>
    <col min="13" max="13" width="16.140625" style="1997" customWidth="1"/>
    <col min="14" max="14" width="18.28125" style="1997" customWidth="1"/>
    <col min="15" max="15" width="12.7109375" style="1997" customWidth="1"/>
    <col min="16" max="16" width="17.57421875" style="1997" customWidth="1"/>
    <col min="17" max="17" width="18.140625" style="1997" customWidth="1"/>
    <col min="18" max="18" width="17.140625" style="1997" customWidth="1"/>
    <col min="19" max="19" width="15.421875" style="1997" customWidth="1"/>
    <col min="20" max="20" width="20.140625" style="1997" customWidth="1"/>
    <col min="21" max="21" width="19.28125" style="1997" customWidth="1"/>
    <col min="22" max="22" width="15.00390625" style="1997" customWidth="1"/>
    <col min="23" max="23" width="18.28125" style="1997" customWidth="1"/>
    <col min="24" max="24" width="16.28125" style="1997" customWidth="1"/>
    <col min="25" max="25" width="14.8515625" style="1997" customWidth="1"/>
    <col min="26" max="26" width="15.421875" style="1997" customWidth="1"/>
    <col min="27" max="27" width="16.8515625" style="1997" customWidth="1"/>
    <col min="28" max="28" width="16.7109375" style="1997" customWidth="1"/>
    <col min="29" max="29" width="13.00390625" style="1997" customWidth="1"/>
    <col min="30" max="30" width="18.57421875" style="1997" customWidth="1"/>
    <col min="31" max="31" width="15.8515625" style="1997" customWidth="1"/>
    <col min="32" max="16384" width="9.140625" style="1997" customWidth="1"/>
  </cols>
  <sheetData>
    <row r="1" spans="1:24" ht="20.25">
      <c r="A1" s="3149">
        <f>Анкета!A5</f>
        <v>0</v>
      </c>
      <c r="B1" s="3149"/>
      <c r="C1" s="3149"/>
      <c r="D1" s="3149"/>
      <c r="E1" s="3149"/>
      <c r="F1" s="3149"/>
      <c r="G1" s="3149"/>
      <c r="H1" s="3149"/>
      <c r="I1" s="3149"/>
      <c r="J1" s="3149"/>
      <c r="K1" s="3149"/>
      <c r="L1" s="3149"/>
      <c r="M1" s="3149"/>
      <c r="N1" s="3149"/>
      <c r="O1" s="3149"/>
      <c r="P1" s="3149"/>
      <c r="Q1" s="3149"/>
      <c r="R1" s="3149"/>
      <c r="S1" s="3149"/>
      <c r="T1" s="3149"/>
      <c r="U1" s="3149"/>
      <c r="V1" s="3149"/>
      <c r="W1" s="3149"/>
      <c r="X1" s="3149"/>
    </row>
    <row r="2" spans="1:24" ht="18" customHeight="1">
      <c r="A2" s="3150" t="s">
        <v>546</v>
      </c>
      <c r="B2" s="3150"/>
      <c r="C2" s="3150"/>
      <c r="D2" s="3150"/>
      <c r="E2" s="3150"/>
      <c r="F2" s="3150"/>
      <c r="G2" s="3150"/>
      <c r="H2" s="3150"/>
      <c r="I2" s="3150"/>
      <c r="J2" s="3150"/>
      <c r="K2" s="3150"/>
      <c r="L2" s="3150"/>
      <c r="M2" s="3150"/>
      <c r="N2" s="3150"/>
      <c r="O2" s="3150"/>
      <c r="P2" s="3150"/>
      <c r="Q2" s="3150"/>
      <c r="R2" s="3150"/>
      <c r="S2" s="3150"/>
      <c r="T2" s="3150"/>
      <c r="U2" s="3150"/>
      <c r="V2" s="3150"/>
      <c r="W2" s="3150"/>
      <c r="X2" s="3150"/>
    </row>
    <row r="3" spans="1:17" ht="18.75" thickBot="1">
      <c r="A3" s="2098"/>
      <c r="B3" s="2098"/>
      <c r="C3" s="2098"/>
      <c r="D3" s="2098"/>
      <c r="E3" s="2098"/>
      <c r="F3" s="2098"/>
      <c r="G3" s="2098"/>
      <c r="H3" s="2098"/>
      <c r="I3" s="2098"/>
      <c r="J3" s="2098"/>
      <c r="K3" s="2098"/>
      <c r="L3" s="2098"/>
      <c r="M3" s="2098"/>
      <c r="N3" s="2098"/>
      <c r="O3" s="2098"/>
      <c r="P3" s="2098"/>
      <c r="Q3" s="2098"/>
    </row>
    <row r="4" spans="1:24" ht="16.5" thickBot="1">
      <c r="A4" s="3151" t="s">
        <v>22</v>
      </c>
      <c r="B4" s="3151" t="s">
        <v>131</v>
      </c>
      <c r="C4" s="3154" t="s">
        <v>24</v>
      </c>
      <c r="D4" s="3156" t="s">
        <v>141</v>
      </c>
      <c r="E4" s="3157"/>
      <c r="F4" s="3157"/>
      <c r="G4" s="3157"/>
      <c r="H4" s="3158"/>
      <c r="I4" s="3159" t="s">
        <v>817</v>
      </c>
      <c r="J4" s="3154"/>
      <c r="K4" s="3161" t="s">
        <v>789</v>
      </c>
      <c r="L4" s="3161"/>
      <c r="M4" s="3161"/>
      <c r="N4" s="3161"/>
      <c r="O4" s="3161"/>
      <c r="P4" s="3161"/>
      <c r="Q4" s="2099">
        <v>1.057</v>
      </c>
      <c r="R4" s="3162" t="s">
        <v>837</v>
      </c>
      <c r="S4" s="3163"/>
      <c r="T4" s="3163"/>
      <c r="U4" s="3163"/>
      <c r="V4" s="3163"/>
      <c r="W4" s="3163"/>
      <c r="X4" s="2099">
        <v>1.057</v>
      </c>
    </row>
    <row r="5" spans="1:24" ht="15.75">
      <c r="A5" s="3152"/>
      <c r="B5" s="3152"/>
      <c r="C5" s="3155"/>
      <c r="D5" s="3164">
        <v>2021</v>
      </c>
      <c r="E5" s="3170">
        <v>2022</v>
      </c>
      <c r="F5" s="3172">
        <v>2023</v>
      </c>
      <c r="G5" s="3173"/>
      <c r="H5" s="3174"/>
      <c r="I5" s="3155"/>
      <c r="J5" s="3160"/>
      <c r="K5" s="3175" t="s">
        <v>25</v>
      </c>
      <c r="L5" s="3177" t="s">
        <v>489</v>
      </c>
      <c r="M5" s="3177" t="s">
        <v>778</v>
      </c>
      <c r="N5" s="3179" t="s">
        <v>779</v>
      </c>
      <c r="O5" s="3175" t="s">
        <v>26</v>
      </c>
      <c r="P5" s="3177" t="s">
        <v>415</v>
      </c>
      <c r="Q5" s="3189" t="s">
        <v>416</v>
      </c>
      <c r="R5" s="3166" t="s">
        <v>25</v>
      </c>
      <c r="S5" s="3168" t="s">
        <v>489</v>
      </c>
      <c r="T5" s="3168" t="s">
        <v>778</v>
      </c>
      <c r="U5" s="3183" t="s">
        <v>779</v>
      </c>
      <c r="V5" s="3166" t="s">
        <v>26</v>
      </c>
      <c r="W5" s="3168" t="s">
        <v>778</v>
      </c>
      <c r="X5" s="3183" t="s">
        <v>779</v>
      </c>
    </row>
    <row r="6" spans="1:24" ht="16.5" thickBot="1">
      <c r="A6" s="3153"/>
      <c r="B6" s="3153"/>
      <c r="C6" s="2100"/>
      <c r="D6" s="3165"/>
      <c r="E6" s="3171"/>
      <c r="F6" s="2101" t="s">
        <v>25</v>
      </c>
      <c r="G6" s="2103" t="s">
        <v>777</v>
      </c>
      <c r="H6" s="2102" t="s">
        <v>26</v>
      </c>
      <c r="I6" s="2100"/>
      <c r="J6" s="2104"/>
      <c r="K6" s="3176"/>
      <c r="L6" s="3178"/>
      <c r="M6" s="3178"/>
      <c r="N6" s="3180"/>
      <c r="O6" s="3176"/>
      <c r="P6" s="3178"/>
      <c r="Q6" s="3190"/>
      <c r="R6" s="3167"/>
      <c r="S6" s="3169"/>
      <c r="T6" s="3169"/>
      <c r="U6" s="3184"/>
      <c r="V6" s="3167"/>
      <c r="W6" s="3169"/>
      <c r="X6" s="3184"/>
    </row>
    <row r="7" spans="1:24" ht="31.5">
      <c r="A7" s="2105" t="s">
        <v>45</v>
      </c>
      <c r="B7" s="2106" t="s">
        <v>147</v>
      </c>
      <c r="C7" s="2107" t="s">
        <v>548</v>
      </c>
      <c r="D7" s="2108">
        <f aca="true" t="shared" si="0" ref="D7:I7">D8*D9/1000</f>
        <v>0</v>
      </c>
      <c r="E7" s="2109">
        <f t="shared" si="0"/>
        <v>0</v>
      </c>
      <c r="F7" s="2108">
        <f t="shared" si="0"/>
        <v>0</v>
      </c>
      <c r="G7" s="2110">
        <f t="shared" si="0"/>
        <v>0</v>
      </c>
      <c r="H7" s="2109">
        <f t="shared" si="0"/>
        <v>0</v>
      </c>
      <c r="I7" s="3185">
        <f t="shared" si="0"/>
        <v>0</v>
      </c>
      <c r="J7" s="3186"/>
      <c r="K7" s="2111" t="e">
        <f>L7+O7</f>
        <v>#DIV/0!</v>
      </c>
      <c r="L7" s="2110" t="e">
        <f>M7+N7</f>
        <v>#DIV/0!</v>
      </c>
      <c r="M7" s="2110" t="e">
        <f>M8*M9/1000</f>
        <v>#DIV/0!</v>
      </c>
      <c r="N7" s="2109" t="e">
        <f>N8*N9/1000</f>
        <v>#DIV/0!</v>
      </c>
      <c r="O7" s="2108">
        <f>P7+Q7</f>
        <v>0</v>
      </c>
      <c r="P7" s="2110">
        <f>P8*P9/1000</f>
        <v>0</v>
      </c>
      <c r="Q7" s="2112">
        <f>Q8*Q9/1000</f>
        <v>0</v>
      </c>
      <c r="R7" s="2419" t="e">
        <f>S7+V7</f>
        <v>#DIV/0!</v>
      </c>
      <c r="S7" s="2114" t="e">
        <f>T7+U7</f>
        <v>#DIV/0!</v>
      </c>
      <c r="T7" s="2114" t="e">
        <f>T8*T9/1000</f>
        <v>#DIV/0!</v>
      </c>
      <c r="U7" s="2115" t="e">
        <f>U8*U9/1000</f>
        <v>#DIV/0!</v>
      </c>
      <c r="V7" s="2113">
        <f>W7+X7</f>
        <v>0</v>
      </c>
      <c r="W7" s="2114">
        <f>W8*W9/1000</f>
        <v>0</v>
      </c>
      <c r="X7" s="2115">
        <f>X8*X9/1000</f>
        <v>0</v>
      </c>
    </row>
    <row r="8" spans="1:24" ht="18">
      <c r="A8" s="2116" t="s">
        <v>67</v>
      </c>
      <c r="B8" s="2117" t="s">
        <v>47</v>
      </c>
      <c r="C8" s="2118" t="s">
        <v>549</v>
      </c>
      <c r="D8" s="2119"/>
      <c r="E8" s="2120"/>
      <c r="F8" s="2119"/>
      <c r="G8" s="2121"/>
      <c r="H8" s="2120"/>
      <c r="I8" s="3187"/>
      <c r="J8" s="3188"/>
      <c r="K8" s="2122">
        <f>L8+O8</f>
        <v>0</v>
      </c>
      <c r="L8" s="2121"/>
      <c r="M8" s="2121" t="e">
        <f>L8*M13/K13</f>
        <v>#DIV/0!</v>
      </c>
      <c r="N8" s="2120" t="e">
        <f>L8*N13/K13</f>
        <v>#DIV/0!</v>
      </c>
      <c r="O8" s="2119"/>
      <c r="P8" s="2121">
        <f>O8/2</f>
        <v>0</v>
      </c>
      <c r="Q8" s="2123">
        <f>O8/2</f>
        <v>0</v>
      </c>
      <c r="R8" s="2420">
        <f>S8+V8</f>
        <v>0</v>
      </c>
      <c r="S8" s="2125"/>
      <c r="T8" s="2125" t="e">
        <f>S8*T13/R13</f>
        <v>#DIV/0!</v>
      </c>
      <c r="U8" s="2126" t="e">
        <f>S8*U13/R13</f>
        <v>#DIV/0!</v>
      </c>
      <c r="V8" s="2124"/>
      <c r="W8" s="2125">
        <f>V8/2</f>
        <v>0</v>
      </c>
      <c r="X8" s="2126">
        <f>V8/2</f>
        <v>0</v>
      </c>
    </row>
    <row r="9" spans="1:24" ht="18">
      <c r="A9" s="2116" t="s">
        <v>68</v>
      </c>
      <c r="B9" s="2117" t="s">
        <v>48</v>
      </c>
      <c r="C9" s="2118" t="s">
        <v>550</v>
      </c>
      <c r="D9" s="2119"/>
      <c r="E9" s="2120"/>
      <c r="F9" s="2119"/>
      <c r="G9" s="2121"/>
      <c r="H9" s="2120"/>
      <c r="I9" s="3187"/>
      <c r="J9" s="3188"/>
      <c r="K9" s="2122" t="e">
        <f>K7/K8*1000</f>
        <v>#DIV/0!</v>
      </c>
      <c r="L9" s="2127" t="e">
        <f>L7/L8*1000</f>
        <v>#DIV/0!</v>
      </c>
      <c r="M9" s="2127"/>
      <c r="N9" s="2128">
        <f>ROUND(M9*$Q$4,2)</f>
        <v>0</v>
      </c>
      <c r="O9" s="2129" t="e">
        <f>O7/O8*1000</f>
        <v>#DIV/0!</v>
      </c>
      <c r="P9" s="2121">
        <f>M9</f>
        <v>0</v>
      </c>
      <c r="Q9" s="2130">
        <f>ROUND(P9*$Q$4,2)</f>
        <v>0</v>
      </c>
      <c r="R9" s="2420" t="e">
        <f>R7/R8*1000</f>
        <v>#DIV/0!</v>
      </c>
      <c r="S9" s="2125" t="e">
        <f>S7/S8*1000</f>
        <v>#DIV/0!</v>
      </c>
      <c r="T9" s="2125"/>
      <c r="U9" s="2126">
        <f>ROUND(T9*$Q$4,2)</f>
        <v>0</v>
      </c>
      <c r="V9" s="2124" t="e">
        <f>V7/V8*1000</f>
        <v>#DIV/0!</v>
      </c>
      <c r="W9" s="2125"/>
      <c r="X9" s="2126">
        <f>ROUND(W9*$Q$4,2)</f>
        <v>0</v>
      </c>
    </row>
    <row r="10" spans="1:24" ht="31.5">
      <c r="A10" s="2131" t="s">
        <v>51</v>
      </c>
      <c r="B10" s="2132" t="s">
        <v>148</v>
      </c>
      <c r="C10" s="2133" t="s">
        <v>548</v>
      </c>
      <c r="D10" s="2134">
        <f aca="true" t="shared" si="1" ref="D10:I10">D11*D12/1000</f>
        <v>0</v>
      </c>
      <c r="E10" s="2135">
        <f t="shared" si="1"/>
        <v>0</v>
      </c>
      <c r="F10" s="2134">
        <f t="shared" si="1"/>
        <v>0</v>
      </c>
      <c r="G10" s="2136">
        <f t="shared" si="1"/>
        <v>0</v>
      </c>
      <c r="H10" s="2135">
        <f t="shared" si="1"/>
        <v>0</v>
      </c>
      <c r="I10" s="3193">
        <f t="shared" si="1"/>
        <v>0</v>
      </c>
      <c r="J10" s="3194"/>
      <c r="K10" s="2137" t="e">
        <f>L10+O10</f>
        <v>#DIV/0!</v>
      </c>
      <c r="L10" s="2136" t="e">
        <f>M10+N10</f>
        <v>#DIV/0!</v>
      </c>
      <c r="M10" s="2136" t="e">
        <f>M11*M12/1000</f>
        <v>#DIV/0!</v>
      </c>
      <c r="N10" s="2135" t="e">
        <f>N11*N12/1000</f>
        <v>#DIV/0!</v>
      </c>
      <c r="O10" s="2134">
        <f>P10+Q10</f>
        <v>0</v>
      </c>
      <c r="P10" s="2136">
        <f>P11*P12/1000</f>
        <v>0</v>
      </c>
      <c r="Q10" s="2138">
        <f>Q11*Q12/1000</f>
        <v>0</v>
      </c>
      <c r="R10" s="2420" t="e">
        <f>S10+V10</f>
        <v>#DIV/0!</v>
      </c>
      <c r="S10" s="2125" t="e">
        <f>T10+U10</f>
        <v>#DIV/0!</v>
      </c>
      <c r="T10" s="2125" t="e">
        <f>T11*T12/1000</f>
        <v>#DIV/0!</v>
      </c>
      <c r="U10" s="2126" t="e">
        <f>U11*U12/1000</f>
        <v>#DIV/0!</v>
      </c>
      <c r="V10" s="2124">
        <f>W10+X10</f>
        <v>0</v>
      </c>
      <c r="W10" s="2125">
        <f>W11*W12/1000</f>
        <v>0</v>
      </c>
      <c r="X10" s="2126">
        <f>X11*X12/1000</f>
        <v>0</v>
      </c>
    </row>
    <row r="11" spans="1:24" ht="18">
      <c r="A11" s="2116" t="s">
        <v>84</v>
      </c>
      <c r="B11" s="2117" t="s">
        <v>49</v>
      </c>
      <c r="C11" s="2139" t="s">
        <v>549</v>
      </c>
      <c r="D11" s="2119"/>
      <c r="E11" s="2120"/>
      <c r="F11" s="2119"/>
      <c r="G11" s="2121"/>
      <c r="H11" s="2120"/>
      <c r="I11" s="3187"/>
      <c r="J11" s="3188"/>
      <c r="K11" s="2122">
        <f>L11+O11</f>
        <v>0</v>
      </c>
      <c r="L11" s="2121"/>
      <c r="M11" s="2121" t="e">
        <f>L11*M13/K13</f>
        <v>#DIV/0!</v>
      </c>
      <c r="N11" s="2120" t="e">
        <f>L11*N13/K13</f>
        <v>#DIV/0!</v>
      </c>
      <c r="O11" s="2119"/>
      <c r="P11" s="2121">
        <f>O11/2</f>
        <v>0</v>
      </c>
      <c r="Q11" s="2123">
        <f>O11/2</f>
        <v>0</v>
      </c>
      <c r="R11" s="2420">
        <f>S11+V11</f>
        <v>0</v>
      </c>
      <c r="S11" s="2125"/>
      <c r="T11" s="2125" t="e">
        <f>S11*T13/R13</f>
        <v>#DIV/0!</v>
      </c>
      <c r="U11" s="2126" t="e">
        <f>S11*U13/R13</f>
        <v>#DIV/0!</v>
      </c>
      <c r="V11" s="2124"/>
      <c r="W11" s="2125">
        <f>V11/2</f>
        <v>0</v>
      </c>
      <c r="X11" s="2126">
        <f>V11/2</f>
        <v>0</v>
      </c>
    </row>
    <row r="12" spans="1:24" ht="18">
      <c r="A12" s="2116" t="s">
        <v>133</v>
      </c>
      <c r="B12" s="2117" t="s">
        <v>50</v>
      </c>
      <c r="C12" s="2139" t="s">
        <v>550</v>
      </c>
      <c r="D12" s="2119"/>
      <c r="E12" s="2120"/>
      <c r="F12" s="2119"/>
      <c r="G12" s="2121"/>
      <c r="H12" s="2120"/>
      <c r="I12" s="3187"/>
      <c r="J12" s="3188"/>
      <c r="K12" s="2122" t="e">
        <f>K10/K11*1000</f>
        <v>#DIV/0!</v>
      </c>
      <c r="L12" s="2127" t="e">
        <f>L10/L11*1000</f>
        <v>#DIV/0!</v>
      </c>
      <c r="M12" s="2127"/>
      <c r="N12" s="2128">
        <f>ROUND(M12*$Q$4,2)</f>
        <v>0</v>
      </c>
      <c r="O12" s="2129" t="e">
        <f>O10/O11*1000</f>
        <v>#DIV/0!</v>
      </c>
      <c r="P12" s="2121"/>
      <c r="Q12" s="2130">
        <f>ROUND(P12*$Q$4,2)</f>
        <v>0</v>
      </c>
      <c r="R12" s="2420" t="e">
        <f>R10/R11*1000</f>
        <v>#DIV/0!</v>
      </c>
      <c r="S12" s="2125" t="e">
        <f>S10/S11*1000</f>
        <v>#DIV/0!</v>
      </c>
      <c r="T12" s="2125"/>
      <c r="U12" s="2126">
        <f>ROUND(T12*$Q$4,2)</f>
        <v>0</v>
      </c>
      <c r="V12" s="2124" t="e">
        <f>V10/V11*1000</f>
        <v>#DIV/0!</v>
      </c>
      <c r="W12" s="2125"/>
      <c r="X12" s="2126">
        <f>ROUND(W12*$Q$4,2)</f>
        <v>0</v>
      </c>
    </row>
    <row r="13" spans="1:24" s="2071" customFormat="1" ht="15">
      <c r="A13" s="2140" t="s">
        <v>52</v>
      </c>
      <c r="B13" s="2141" t="s">
        <v>559</v>
      </c>
      <c r="C13" s="2140" t="s">
        <v>28</v>
      </c>
      <c r="D13" s="2142">
        <f>'Полезный отпуск'!D7</f>
        <v>0</v>
      </c>
      <c r="E13" s="2143">
        <f>'Полезный отпуск'!E7</f>
        <v>0</v>
      </c>
      <c r="F13" s="2142">
        <f>'Полезный отпуск'!F7</f>
        <v>0</v>
      </c>
      <c r="G13" s="2144"/>
      <c r="H13" s="2143"/>
      <c r="I13" s="3195">
        <f>'Полезный отпуск'!I7</f>
        <v>0</v>
      </c>
      <c r="J13" s="3196"/>
      <c r="K13" s="3181">
        <f>'Полезный отпуск'!L7</f>
        <v>0</v>
      </c>
      <c r="L13" s="3182"/>
      <c r="M13" s="2145">
        <f>'Полезный отпуск'!M7</f>
        <v>0</v>
      </c>
      <c r="N13" s="2146">
        <f>'Полезный отпуск'!N7</f>
        <v>0</v>
      </c>
      <c r="O13" s="2147"/>
      <c r="P13" s="2145"/>
      <c r="Q13" s="2148"/>
      <c r="R13" s="3200">
        <f>'Полезный отпуск'!Q7</f>
        <v>0</v>
      </c>
      <c r="S13" s="3201"/>
      <c r="T13" s="2149">
        <f>'Полезный отпуск'!R7</f>
        <v>0</v>
      </c>
      <c r="U13" s="2150">
        <f>'Полезный отпуск'!S7</f>
        <v>0</v>
      </c>
      <c r="V13" s="2151"/>
      <c r="W13" s="2152"/>
      <c r="X13" s="2153"/>
    </row>
    <row r="14" spans="1:24" ht="31.5">
      <c r="A14" s="2154" t="s">
        <v>53</v>
      </c>
      <c r="B14" s="2132" t="s">
        <v>780</v>
      </c>
      <c r="C14" s="2155" t="s">
        <v>781</v>
      </c>
      <c r="D14" s="2156" t="e">
        <f aca="true" t="shared" si="2" ref="D14:K14">D8/D13</f>
        <v>#DIV/0!</v>
      </c>
      <c r="E14" s="2157" t="e">
        <f t="shared" si="2"/>
        <v>#DIV/0!</v>
      </c>
      <c r="F14" s="2156" t="e">
        <f t="shared" si="2"/>
        <v>#DIV/0!</v>
      </c>
      <c r="G14" s="2158"/>
      <c r="H14" s="2157"/>
      <c r="I14" s="3202" t="e">
        <f t="shared" si="2"/>
        <v>#DIV/0!</v>
      </c>
      <c r="J14" s="3203" t="e">
        <f t="shared" si="2"/>
        <v>#DIV/0!</v>
      </c>
      <c r="K14" s="2156" t="e">
        <f t="shared" si="2"/>
        <v>#DIV/0!</v>
      </c>
      <c r="L14" s="2007"/>
      <c r="M14" s="2007"/>
      <c r="N14" s="2159"/>
      <c r="O14" s="2160"/>
      <c r="P14" s="2007"/>
      <c r="Q14" s="2161"/>
      <c r="R14" s="2162" t="e">
        <f>R8/R13</f>
        <v>#DIV/0!</v>
      </c>
      <c r="S14" s="2125"/>
      <c r="T14" s="2125"/>
      <c r="U14" s="2126"/>
      <c r="V14" s="2124"/>
      <c r="W14" s="2125"/>
      <c r="X14" s="2126"/>
    </row>
    <row r="15" spans="1:24" ht="32.25" thickBot="1">
      <c r="A15" s="2154" t="s">
        <v>54</v>
      </c>
      <c r="B15" s="2163" t="s">
        <v>782</v>
      </c>
      <c r="C15" s="2164" t="s">
        <v>781</v>
      </c>
      <c r="D15" s="2165" t="e">
        <f aca="true" t="shared" si="3" ref="D15:K15">D11/D13</f>
        <v>#DIV/0!</v>
      </c>
      <c r="E15" s="2166" t="e">
        <f t="shared" si="3"/>
        <v>#DIV/0!</v>
      </c>
      <c r="F15" s="2165" t="e">
        <f t="shared" si="3"/>
        <v>#DIV/0!</v>
      </c>
      <c r="G15" s="2167"/>
      <c r="H15" s="2166"/>
      <c r="I15" s="3204" t="e">
        <f t="shared" si="3"/>
        <v>#DIV/0!</v>
      </c>
      <c r="J15" s="3205" t="e">
        <f t="shared" si="3"/>
        <v>#DIV/0!</v>
      </c>
      <c r="K15" s="2165" t="e">
        <f t="shared" si="3"/>
        <v>#DIV/0!</v>
      </c>
      <c r="L15" s="2168"/>
      <c r="M15" s="2168"/>
      <c r="N15" s="2169"/>
      <c r="O15" s="2170"/>
      <c r="P15" s="2168"/>
      <c r="Q15" s="2171"/>
      <c r="R15" s="2172" t="e">
        <f>R11/R13</f>
        <v>#DIV/0!</v>
      </c>
      <c r="S15" s="2173"/>
      <c r="T15" s="2173"/>
      <c r="U15" s="2174"/>
      <c r="V15" s="2175"/>
      <c r="W15" s="2173"/>
      <c r="X15" s="2174"/>
    </row>
    <row r="16" spans="1:24" s="2197" customFormat="1" ht="16.5" thickBot="1">
      <c r="A16" s="2190"/>
      <c r="B16" s="2191"/>
      <c r="C16" s="2190"/>
      <c r="D16" s="2192"/>
      <c r="E16" s="2192"/>
      <c r="F16" s="2192"/>
      <c r="G16" s="2192"/>
      <c r="H16" s="2192"/>
      <c r="I16" s="2193"/>
      <c r="J16" s="2193"/>
      <c r="K16" s="2192"/>
      <c r="L16" s="2194"/>
      <c r="M16" s="2194"/>
      <c r="N16" s="2194"/>
      <c r="O16" s="2194"/>
      <c r="P16" s="2194"/>
      <c r="Q16" s="2194"/>
      <c r="R16" s="2195"/>
      <c r="S16" s="2196"/>
      <c r="T16" s="2196"/>
      <c r="U16" s="2196"/>
      <c r="V16" s="2196"/>
      <c r="W16" s="2196"/>
      <c r="X16" s="2196"/>
    </row>
    <row r="17" spans="1:24" ht="16.5" thickBot="1">
      <c r="A17" s="3216" t="s">
        <v>22</v>
      </c>
      <c r="B17" s="3191" t="s">
        <v>131</v>
      </c>
      <c r="C17" s="3151" t="s">
        <v>24</v>
      </c>
      <c r="D17" s="3209" t="s">
        <v>789</v>
      </c>
      <c r="E17" s="3210"/>
      <c r="F17" s="3210"/>
      <c r="G17" s="3210"/>
      <c r="H17" s="3210"/>
      <c r="I17" s="3211"/>
      <c r="J17" s="2099">
        <v>1.057</v>
      </c>
      <c r="K17" s="3209" t="s">
        <v>802</v>
      </c>
      <c r="L17" s="3210"/>
      <c r="M17" s="3210"/>
      <c r="N17" s="3210"/>
      <c r="O17" s="3210"/>
      <c r="P17" s="3211"/>
      <c r="Q17" s="2099">
        <v>1.04</v>
      </c>
      <c r="R17" s="3209" t="s">
        <v>836</v>
      </c>
      <c r="S17" s="3210"/>
      <c r="T17" s="3210"/>
      <c r="U17" s="3210"/>
      <c r="V17" s="3210"/>
      <c r="W17" s="3211"/>
      <c r="X17" s="2099">
        <v>1.04</v>
      </c>
    </row>
    <row r="18" spans="1:24" ht="16.5" thickBot="1">
      <c r="A18" s="3217"/>
      <c r="B18" s="3192"/>
      <c r="C18" s="3153"/>
      <c r="D18" s="2198" t="s">
        <v>25</v>
      </c>
      <c r="E18" s="2198" t="s">
        <v>489</v>
      </c>
      <c r="F18" s="2198" t="s">
        <v>778</v>
      </c>
      <c r="G18" s="2198" t="s">
        <v>779</v>
      </c>
      <c r="H18" s="2198" t="s">
        <v>26</v>
      </c>
      <c r="I18" s="2198" t="s">
        <v>778</v>
      </c>
      <c r="J18" s="2198" t="s">
        <v>779</v>
      </c>
      <c r="K18" s="2198" t="s">
        <v>25</v>
      </c>
      <c r="L18" s="2198" t="s">
        <v>489</v>
      </c>
      <c r="M18" s="2198" t="s">
        <v>778</v>
      </c>
      <c r="N18" s="2198" t="s">
        <v>779</v>
      </c>
      <c r="O18" s="2198" t="s">
        <v>26</v>
      </c>
      <c r="P18" s="2198" t="s">
        <v>778</v>
      </c>
      <c r="Q18" s="2199" t="s">
        <v>779</v>
      </c>
      <c r="R18" s="2198" t="s">
        <v>25</v>
      </c>
      <c r="S18" s="2198" t="s">
        <v>489</v>
      </c>
      <c r="T18" s="2198" t="s">
        <v>778</v>
      </c>
      <c r="U18" s="2198" t="s">
        <v>779</v>
      </c>
      <c r="V18" s="2198" t="s">
        <v>26</v>
      </c>
      <c r="W18" s="2198" t="s">
        <v>778</v>
      </c>
      <c r="X18" s="2198" t="s">
        <v>779</v>
      </c>
    </row>
    <row r="19" spans="1:24" ht="31.5">
      <c r="A19" s="2200" t="s">
        <v>45</v>
      </c>
      <c r="B19" s="2201" t="s">
        <v>147</v>
      </c>
      <c r="C19" s="2204" t="s">
        <v>548</v>
      </c>
      <c r="D19" s="2211" t="e">
        <f>E19+H19</f>
        <v>#DIV/0!</v>
      </c>
      <c r="E19" s="2205" t="e">
        <f>F19+G19</f>
        <v>#DIV/0!</v>
      </c>
      <c r="F19" s="2205" t="e">
        <f>F20*F21/1000</f>
        <v>#DIV/0!</v>
      </c>
      <c r="G19" s="2205" t="e">
        <f>G20*G21/1000</f>
        <v>#DIV/0!</v>
      </c>
      <c r="H19" s="2205">
        <f>I19+J19</f>
        <v>0</v>
      </c>
      <c r="I19" s="2205">
        <f>I20*I21/1000</f>
        <v>0</v>
      </c>
      <c r="J19" s="2206">
        <f>J20*J21/1000</f>
        <v>0</v>
      </c>
      <c r="K19" s="2211" t="e">
        <f>L19+O19</f>
        <v>#DIV/0!</v>
      </c>
      <c r="L19" s="2205" t="e">
        <f>M19+N19</f>
        <v>#DIV/0!</v>
      </c>
      <c r="M19" s="2205" t="e">
        <f>M20*M21/1000</f>
        <v>#DIV/0!</v>
      </c>
      <c r="N19" s="2205" t="e">
        <f>N20*N21/1000</f>
        <v>#DIV/0!</v>
      </c>
      <c r="O19" s="2205">
        <f>P19+Q19</f>
        <v>0</v>
      </c>
      <c r="P19" s="2205">
        <f>P20*P21/1000</f>
        <v>0</v>
      </c>
      <c r="Q19" s="2206">
        <f>Q20*Q21/1000</f>
        <v>0</v>
      </c>
      <c r="R19" s="2211" t="e">
        <f>S19+V19</f>
        <v>#DIV/0!</v>
      </c>
      <c r="S19" s="2205" t="e">
        <f>T19+U19</f>
        <v>#DIV/0!</v>
      </c>
      <c r="T19" s="2205" t="e">
        <f>T20*T21/1000</f>
        <v>#DIV/0!</v>
      </c>
      <c r="U19" s="2205" t="e">
        <f>U20*U21/1000</f>
        <v>#DIV/0!</v>
      </c>
      <c r="V19" s="2205">
        <f>W19+X19</f>
        <v>0</v>
      </c>
      <c r="W19" s="2205">
        <f>W20*W21/1000</f>
        <v>0</v>
      </c>
      <c r="X19" s="2206">
        <f>X20*X21/1000</f>
        <v>0</v>
      </c>
    </row>
    <row r="20" spans="1:24" s="2224" customFormat="1" ht="15">
      <c r="A20" s="2218" t="s">
        <v>67</v>
      </c>
      <c r="B20" s="2219" t="s">
        <v>47</v>
      </c>
      <c r="C20" s="2220" t="s">
        <v>783</v>
      </c>
      <c r="D20" s="2221">
        <f>E20+H20</f>
        <v>0</v>
      </c>
      <c r="E20" s="2222"/>
      <c r="F20" s="2222" t="e">
        <f>E20*F25/D25</f>
        <v>#DIV/0!</v>
      </c>
      <c r="G20" s="2222" t="e">
        <f>E20*G25/D25</f>
        <v>#DIV/0!</v>
      </c>
      <c r="H20" s="2222"/>
      <c r="I20" s="2222">
        <f>H20/2</f>
        <v>0</v>
      </c>
      <c r="J20" s="2223">
        <f>H20/2</f>
        <v>0</v>
      </c>
      <c r="K20" s="2221">
        <f>L20+O20</f>
        <v>0</v>
      </c>
      <c r="L20" s="2222"/>
      <c r="M20" s="2222" t="e">
        <f>L20*M25/K25</f>
        <v>#DIV/0!</v>
      </c>
      <c r="N20" s="2222" t="e">
        <f>L20*N25/K25</f>
        <v>#DIV/0!</v>
      </c>
      <c r="O20" s="2222"/>
      <c r="P20" s="2222">
        <f>O20/2</f>
        <v>0</v>
      </c>
      <c r="Q20" s="2223">
        <f>O20/2</f>
        <v>0</v>
      </c>
      <c r="R20" s="2221">
        <f>S20+V20</f>
        <v>0</v>
      </c>
      <c r="S20" s="2222"/>
      <c r="T20" s="2222" t="e">
        <f>S20*T25/R25</f>
        <v>#DIV/0!</v>
      </c>
      <c r="U20" s="2222" t="e">
        <f>S20*U25/R25</f>
        <v>#DIV/0!</v>
      </c>
      <c r="V20" s="2222"/>
      <c r="W20" s="2222">
        <f>V20/2</f>
        <v>0</v>
      </c>
      <c r="X20" s="2223">
        <f>V20/2</f>
        <v>0</v>
      </c>
    </row>
    <row r="21" spans="1:24" s="2224" customFormat="1" ht="15">
      <c r="A21" s="2218" t="s">
        <v>68</v>
      </c>
      <c r="B21" s="2219" t="s">
        <v>48</v>
      </c>
      <c r="C21" s="2220" t="s">
        <v>784</v>
      </c>
      <c r="D21" s="2221" t="e">
        <f>D19/D20*1000</f>
        <v>#DIV/0!</v>
      </c>
      <c r="E21" s="2222" t="e">
        <f>E19/E20*1000</f>
        <v>#DIV/0!</v>
      </c>
      <c r="F21" s="2222">
        <f>N9</f>
        <v>0</v>
      </c>
      <c r="G21" s="2222">
        <f>ROUND(F21*$J$17,2)</f>
        <v>0</v>
      </c>
      <c r="H21" s="2222" t="e">
        <f>H19/H20*1000</f>
        <v>#DIV/0!</v>
      </c>
      <c r="I21" s="2222">
        <f>Q9</f>
        <v>0</v>
      </c>
      <c r="J21" s="2223">
        <f>ROUND(I21*$J$17,2)</f>
        <v>0</v>
      </c>
      <c r="K21" s="2221" t="e">
        <f>K19/K20*1000</f>
        <v>#DIV/0!</v>
      </c>
      <c r="L21" s="2222" t="e">
        <f>L19/L20*1000</f>
        <v>#DIV/0!</v>
      </c>
      <c r="M21" s="2222">
        <f>G21</f>
        <v>0</v>
      </c>
      <c r="N21" s="2222">
        <f>ROUND(M21*$Q$17,2)</f>
        <v>0</v>
      </c>
      <c r="O21" s="2222" t="e">
        <f>O19/O20*1000</f>
        <v>#DIV/0!</v>
      </c>
      <c r="P21" s="2222">
        <f>J21</f>
        <v>0</v>
      </c>
      <c r="Q21" s="2223">
        <f>ROUND(P21*$Q$17,2)</f>
        <v>0</v>
      </c>
      <c r="R21" s="2221" t="e">
        <f>R19/R20*1000</f>
        <v>#DIV/0!</v>
      </c>
      <c r="S21" s="2222" t="e">
        <f>S19/S20*1000</f>
        <v>#DIV/0!</v>
      </c>
      <c r="T21" s="2222">
        <f>AB9</f>
        <v>0</v>
      </c>
      <c r="U21" s="2222">
        <f>ROUND(T21*$J$17,2)</f>
        <v>0</v>
      </c>
      <c r="V21" s="2222" t="e">
        <f>V19/V20*1000</f>
        <v>#DIV/0!</v>
      </c>
      <c r="W21" s="2222">
        <f>AE9</f>
        <v>0</v>
      </c>
      <c r="X21" s="2223">
        <f>ROUND(W21*$J$17,2)</f>
        <v>0</v>
      </c>
    </row>
    <row r="22" spans="1:24" ht="31.5">
      <c r="A22" s="2200" t="s">
        <v>51</v>
      </c>
      <c r="B22" s="2201" t="s">
        <v>148</v>
      </c>
      <c r="C22" s="2204" t="s">
        <v>548</v>
      </c>
      <c r="D22" s="2212" t="e">
        <f>E22+H22</f>
        <v>#DIV/0!</v>
      </c>
      <c r="E22" s="2207" t="e">
        <f>F22+G22</f>
        <v>#DIV/0!</v>
      </c>
      <c r="F22" s="2207" t="e">
        <f>F23*F24/1000</f>
        <v>#DIV/0!</v>
      </c>
      <c r="G22" s="2207" t="e">
        <f>G23*G24/1000</f>
        <v>#DIV/0!</v>
      </c>
      <c r="H22" s="2207">
        <f>I22+J22</f>
        <v>0</v>
      </c>
      <c r="I22" s="2207">
        <f>I23*I24/1000</f>
        <v>0</v>
      </c>
      <c r="J22" s="2208">
        <f>J23*J24/1000</f>
        <v>0</v>
      </c>
      <c r="K22" s="2212" t="e">
        <f>L22+O22</f>
        <v>#DIV/0!</v>
      </c>
      <c r="L22" s="2207" t="e">
        <f>M22+N22</f>
        <v>#DIV/0!</v>
      </c>
      <c r="M22" s="2207" t="e">
        <f>M23*M24/1000</f>
        <v>#DIV/0!</v>
      </c>
      <c r="N22" s="2207" t="e">
        <f>N23*N24/1000</f>
        <v>#DIV/0!</v>
      </c>
      <c r="O22" s="2207">
        <f>P22+Q22</f>
        <v>0</v>
      </c>
      <c r="P22" s="2207">
        <f>P23*P24/1000</f>
        <v>0</v>
      </c>
      <c r="Q22" s="2208">
        <f>Q23*Q24/1000</f>
        <v>0</v>
      </c>
      <c r="R22" s="2212" t="e">
        <f>S22+V22</f>
        <v>#DIV/0!</v>
      </c>
      <c r="S22" s="2207" t="e">
        <f>T22+U22</f>
        <v>#DIV/0!</v>
      </c>
      <c r="T22" s="2207" t="e">
        <f>T23*T24/1000</f>
        <v>#DIV/0!</v>
      </c>
      <c r="U22" s="2207" t="e">
        <f>U23*U24/1000</f>
        <v>#DIV/0!</v>
      </c>
      <c r="V22" s="2207">
        <f>W22+X22</f>
        <v>0</v>
      </c>
      <c r="W22" s="2207">
        <f>W23*W24/1000</f>
        <v>0</v>
      </c>
      <c r="X22" s="2208">
        <f>X23*X24/1000</f>
        <v>0</v>
      </c>
    </row>
    <row r="23" spans="1:24" s="2224" customFormat="1" ht="15">
      <c r="A23" s="2218" t="s">
        <v>84</v>
      </c>
      <c r="B23" s="2219" t="s">
        <v>49</v>
      </c>
      <c r="C23" s="2220" t="s">
        <v>783</v>
      </c>
      <c r="D23" s="2221">
        <f>E23+H23</f>
        <v>0</v>
      </c>
      <c r="E23" s="2222"/>
      <c r="F23" s="2222" t="e">
        <f>E23*F25/D25</f>
        <v>#DIV/0!</v>
      </c>
      <c r="G23" s="2222" t="e">
        <f>E23*G25/D25</f>
        <v>#DIV/0!</v>
      </c>
      <c r="H23" s="2222"/>
      <c r="I23" s="2222">
        <f>H23/2</f>
        <v>0</v>
      </c>
      <c r="J23" s="2223">
        <f>H23/2</f>
        <v>0</v>
      </c>
      <c r="K23" s="2221">
        <f>L23+O23</f>
        <v>0</v>
      </c>
      <c r="L23" s="2222"/>
      <c r="M23" s="2222" t="e">
        <f>L23*M25/K25</f>
        <v>#DIV/0!</v>
      </c>
      <c r="N23" s="2222" t="e">
        <f>L23*N25/K25</f>
        <v>#DIV/0!</v>
      </c>
      <c r="O23" s="2222"/>
      <c r="P23" s="2222">
        <f>O23/2</f>
        <v>0</v>
      </c>
      <c r="Q23" s="2223">
        <f>O23/2</f>
        <v>0</v>
      </c>
      <c r="R23" s="2221">
        <f>S23+V23</f>
        <v>0</v>
      </c>
      <c r="S23" s="2222"/>
      <c r="T23" s="2222" t="e">
        <f>S23*T25/R25</f>
        <v>#DIV/0!</v>
      </c>
      <c r="U23" s="2222" t="e">
        <f>S23*U25/R25</f>
        <v>#DIV/0!</v>
      </c>
      <c r="V23" s="2222"/>
      <c r="W23" s="2222">
        <f>V23/2</f>
        <v>0</v>
      </c>
      <c r="X23" s="2223">
        <f>V23/2</f>
        <v>0</v>
      </c>
    </row>
    <row r="24" spans="1:24" s="2224" customFormat="1" ht="15">
      <c r="A24" s="2218" t="s">
        <v>133</v>
      </c>
      <c r="B24" s="2219" t="s">
        <v>50</v>
      </c>
      <c r="C24" s="2220" t="s">
        <v>784</v>
      </c>
      <c r="D24" s="2221" t="e">
        <f>D22/D23*1000</f>
        <v>#DIV/0!</v>
      </c>
      <c r="E24" s="2222" t="e">
        <f>E22/E23*1000</f>
        <v>#DIV/0!</v>
      </c>
      <c r="F24" s="2222">
        <f>N12</f>
        <v>0</v>
      </c>
      <c r="G24" s="2222">
        <f>ROUND(F24*$J$17,2)</f>
        <v>0</v>
      </c>
      <c r="H24" s="2222" t="e">
        <f>H22/H23*1000</f>
        <v>#DIV/0!</v>
      </c>
      <c r="I24" s="2222">
        <f>Q12</f>
        <v>0</v>
      </c>
      <c r="J24" s="2223">
        <f>ROUND(I24*$J$17,2)</f>
        <v>0</v>
      </c>
      <c r="K24" s="2221" t="e">
        <f>K22/K23*1000</f>
        <v>#DIV/0!</v>
      </c>
      <c r="L24" s="2222" t="e">
        <f>L22/L23*1000</f>
        <v>#DIV/0!</v>
      </c>
      <c r="M24" s="2222">
        <f>G24</f>
        <v>0</v>
      </c>
      <c r="N24" s="2222">
        <f>ROUND(M24*$Q$17,2)</f>
        <v>0</v>
      </c>
      <c r="O24" s="2222" t="e">
        <f>O22/O23*1000</f>
        <v>#DIV/0!</v>
      </c>
      <c r="P24" s="2222">
        <f>J24</f>
        <v>0</v>
      </c>
      <c r="Q24" s="2223">
        <f>ROUND(P24*$Q$17,2)</f>
        <v>0</v>
      </c>
      <c r="R24" s="2221" t="e">
        <f>R22/R23*1000</f>
        <v>#DIV/0!</v>
      </c>
      <c r="S24" s="2222" t="e">
        <f>S22/S23*1000</f>
        <v>#DIV/0!</v>
      </c>
      <c r="T24" s="2222">
        <f>AB12</f>
        <v>0</v>
      </c>
      <c r="U24" s="2222">
        <f>ROUND(T24*$J$17,2)</f>
        <v>0</v>
      </c>
      <c r="V24" s="2222" t="e">
        <f>V22/V23*1000</f>
        <v>#DIV/0!</v>
      </c>
      <c r="W24" s="2222">
        <f>AE12</f>
        <v>0</v>
      </c>
      <c r="X24" s="2223">
        <f>ROUND(W24*$J$17,2)</f>
        <v>0</v>
      </c>
    </row>
    <row r="25" spans="1:24" s="2071" customFormat="1" ht="15">
      <c r="A25" s="2225" t="s">
        <v>52</v>
      </c>
      <c r="B25" s="2226" t="s">
        <v>559</v>
      </c>
      <c r="C25" s="2227" t="s">
        <v>28</v>
      </c>
      <c r="D25" s="3214">
        <f>K13</f>
        <v>0</v>
      </c>
      <c r="E25" s="3215"/>
      <c r="F25" s="2228">
        <f>M13</f>
        <v>0</v>
      </c>
      <c r="G25" s="2228">
        <f>N13</f>
        <v>0</v>
      </c>
      <c r="H25" s="2228"/>
      <c r="I25" s="2228"/>
      <c r="J25" s="2229"/>
      <c r="K25" s="3214">
        <f>K13</f>
        <v>0</v>
      </c>
      <c r="L25" s="3215"/>
      <c r="M25" s="2228">
        <f>M13</f>
        <v>0</v>
      </c>
      <c r="N25" s="2228">
        <f>N13</f>
        <v>0</v>
      </c>
      <c r="O25" s="2230"/>
      <c r="P25" s="2230"/>
      <c r="Q25" s="2231"/>
      <c r="R25" s="3214">
        <f>Y13</f>
        <v>0</v>
      </c>
      <c r="S25" s="3215"/>
      <c r="T25" s="2228">
        <f>AA13</f>
        <v>0</v>
      </c>
      <c r="U25" s="2228">
        <f>AB13</f>
        <v>0</v>
      </c>
      <c r="V25" s="2228"/>
      <c r="W25" s="2228"/>
      <c r="X25" s="2229"/>
    </row>
    <row r="26" spans="1:24" ht="31.5">
      <c r="A26" s="2200" t="s">
        <v>53</v>
      </c>
      <c r="B26" s="2201" t="s">
        <v>780</v>
      </c>
      <c r="C26" s="2204" t="s">
        <v>785</v>
      </c>
      <c r="D26" s="2212" t="e">
        <f>D20/D25</f>
        <v>#DIV/0!</v>
      </c>
      <c r="E26" s="2207"/>
      <c r="F26" s="2207"/>
      <c r="G26" s="2207"/>
      <c r="H26" s="2207"/>
      <c r="I26" s="2207"/>
      <c r="J26" s="2208"/>
      <c r="K26" s="2212" t="e">
        <f>K20/K25</f>
        <v>#DIV/0!</v>
      </c>
      <c r="L26" s="2213"/>
      <c r="M26" s="2213"/>
      <c r="N26" s="2213"/>
      <c r="O26" s="2213"/>
      <c r="P26" s="2213"/>
      <c r="Q26" s="2214"/>
      <c r="R26" s="2212" t="e">
        <f>R20/R25</f>
        <v>#DIV/0!</v>
      </c>
      <c r="S26" s="2207"/>
      <c r="T26" s="2207"/>
      <c r="U26" s="2207"/>
      <c r="V26" s="2207"/>
      <c r="W26" s="2207"/>
      <c r="X26" s="2208"/>
    </row>
    <row r="27" spans="1:24" ht="32.25" thickBot="1">
      <c r="A27" s="2202" t="s">
        <v>54</v>
      </c>
      <c r="B27" s="2203" t="s">
        <v>782</v>
      </c>
      <c r="C27" s="2204" t="s">
        <v>785</v>
      </c>
      <c r="D27" s="2215" t="e">
        <f>D23/D25</f>
        <v>#DIV/0!</v>
      </c>
      <c r="E27" s="2209"/>
      <c r="F27" s="2209"/>
      <c r="G27" s="2209"/>
      <c r="H27" s="2209"/>
      <c r="I27" s="2209"/>
      <c r="J27" s="2210"/>
      <c r="K27" s="2215" t="e">
        <f>K23/K25</f>
        <v>#DIV/0!</v>
      </c>
      <c r="L27" s="2216"/>
      <c r="M27" s="2216"/>
      <c r="N27" s="2216"/>
      <c r="O27" s="2216"/>
      <c r="P27" s="2216"/>
      <c r="Q27" s="2217"/>
      <c r="R27" s="2215" t="e">
        <f>R23/R25</f>
        <v>#DIV/0!</v>
      </c>
      <c r="S27" s="2209"/>
      <c r="T27" s="2209"/>
      <c r="U27" s="2209"/>
      <c r="V27" s="2209"/>
      <c r="W27" s="2209"/>
      <c r="X27" s="2210"/>
    </row>
    <row r="29" spans="1:18" ht="18.75">
      <c r="A29" s="2176" t="s">
        <v>767</v>
      </c>
      <c r="B29" s="2176"/>
      <c r="C29" s="2176"/>
      <c r="D29" s="2176"/>
      <c r="E29" s="2176"/>
      <c r="F29" s="2176"/>
      <c r="G29" s="2176"/>
      <c r="H29" s="2176"/>
      <c r="I29" s="2177"/>
      <c r="J29" s="2177"/>
      <c r="K29" s="2176"/>
      <c r="L29" s="2176"/>
      <c r="M29" s="2176"/>
      <c r="N29" s="2176"/>
      <c r="O29" s="2176"/>
      <c r="P29" s="2178"/>
      <c r="Q29" s="2178"/>
      <c r="R29" s="2177"/>
    </row>
    <row r="30" spans="1:18" ht="31.5" customHeight="1">
      <c r="A30" s="3206" t="s">
        <v>852</v>
      </c>
      <c r="B30" s="3206"/>
      <c r="C30" s="3206"/>
      <c r="D30" s="3206"/>
      <c r="E30" s="3206"/>
      <c r="F30" s="3206"/>
      <c r="G30" s="2179"/>
      <c r="H30" s="2179"/>
      <c r="I30" s="2180"/>
      <c r="J30" s="2180"/>
      <c r="K30" s="2181"/>
      <c r="L30" s="2181"/>
      <c r="M30" s="2181"/>
      <c r="N30" s="2181"/>
      <c r="O30" s="2181"/>
      <c r="P30" s="2181"/>
      <c r="Q30" s="2181"/>
      <c r="R30" s="2181"/>
    </row>
    <row r="31" spans="1:18" ht="18">
      <c r="A31" s="3206"/>
      <c r="B31" s="3206"/>
      <c r="C31" s="3206"/>
      <c r="D31" s="3206"/>
      <c r="E31" s="3206"/>
      <c r="F31" s="3206"/>
      <c r="G31" s="2179"/>
      <c r="H31" s="2179"/>
      <c r="I31" s="2180"/>
      <c r="J31" s="2180"/>
      <c r="K31" s="2181"/>
      <c r="L31" s="2181"/>
      <c r="M31" s="2181"/>
      <c r="N31" s="2181"/>
      <c r="O31" s="2181"/>
      <c r="P31" s="2181"/>
      <c r="Q31" s="2181"/>
      <c r="R31" s="2181"/>
    </row>
    <row r="32" spans="1:18" ht="18">
      <c r="A32" s="3206"/>
      <c r="B32" s="3206"/>
      <c r="C32" s="3206"/>
      <c r="D32" s="3206"/>
      <c r="E32" s="3206"/>
      <c r="F32" s="3206"/>
      <c r="G32" s="2179"/>
      <c r="H32" s="2179"/>
      <c r="I32" s="2180"/>
      <c r="J32" s="2180"/>
      <c r="K32" s="2181"/>
      <c r="L32" s="2181"/>
      <c r="M32" s="2181"/>
      <c r="N32" s="2181"/>
      <c r="O32" s="2181"/>
      <c r="P32" s="2181"/>
      <c r="Q32" s="2181"/>
      <c r="R32" s="2181"/>
    </row>
    <row r="33" spans="1:18" ht="18">
      <c r="A33" s="3206"/>
      <c r="B33" s="3206"/>
      <c r="C33" s="3206"/>
      <c r="D33" s="3206"/>
      <c r="E33" s="3206"/>
      <c r="F33" s="3206"/>
      <c r="G33" s="2179"/>
      <c r="H33" s="2179"/>
      <c r="I33" s="2180"/>
      <c r="J33" s="2180"/>
      <c r="K33" s="2181"/>
      <c r="L33" s="2181"/>
      <c r="M33" s="2181"/>
      <c r="N33" s="2181"/>
      <c r="O33" s="2181"/>
      <c r="P33" s="2181"/>
      <c r="Q33" s="2181"/>
      <c r="R33" s="2181"/>
    </row>
    <row r="34" spans="1:18" ht="18">
      <c r="A34" s="3206"/>
      <c r="B34" s="3206"/>
      <c r="C34" s="3206"/>
      <c r="D34" s="3206"/>
      <c r="E34" s="3206"/>
      <c r="F34" s="3206"/>
      <c r="G34" s="2179"/>
      <c r="H34" s="2179"/>
      <c r="I34" s="2180"/>
      <c r="J34" s="2180"/>
      <c r="K34" s="2181"/>
      <c r="L34" s="2181"/>
      <c r="M34" s="2181"/>
      <c r="N34" s="2181"/>
      <c r="O34" s="2181"/>
      <c r="P34" s="2181"/>
      <c r="Q34" s="2181"/>
      <c r="R34" s="2181"/>
    </row>
    <row r="35" spans="1:18" ht="18">
      <c r="A35" s="3206"/>
      <c r="B35" s="3206"/>
      <c r="C35" s="3206"/>
      <c r="D35" s="3206"/>
      <c r="E35" s="3206"/>
      <c r="F35" s="3206"/>
      <c r="G35" s="2179"/>
      <c r="H35" s="2179"/>
      <c r="I35" s="2180"/>
      <c r="J35" s="2180"/>
      <c r="K35" s="2181"/>
      <c r="L35" s="2181"/>
      <c r="M35" s="2181"/>
      <c r="N35" s="2181"/>
      <c r="O35" s="2181"/>
      <c r="P35" s="2181"/>
      <c r="Q35" s="2181"/>
      <c r="R35" s="2181"/>
    </row>
    <row r="36" spans="1:18" ht="18">
      <c r="A36" s="3206"/>
      <c r="B36" s="3206"/>
      <c r="C36" s="3206"/>
      <c r="D36" s="3206"/>
      <c r="E36" s="3206"/>
      <c r="F36" s="3206"/>
      <c r="G36" s="2179"/>
      <c r="H36" s="2179"/>
      <c r="I36" s="2180"/>
      <c r="J36" s="2180"/>
      <c r="K36" s="2181"/>
      <c r="L36" s="2181"/>
      <c r="M36" s="2181"/>
      <c r="N36" s="2181"/>
      <c r="O36" s="2181"/>
      <c r="P36" s="2181"/>
      <c r="Q36" s="2181"/>
      <c r="R36" s="2181"/>
    </row>
    <row r="37" spans="1:18" ht="18">
      <c r="A37" s="3206"/>
      <c r="B37" s="3206"/>
      <c r="C37" s="3206"/>
      <c r="D37" s="3206"/>
      <c r="E37" s="3206"/>
      <c r="F37" s="3206"/>
      <c r="G37" s="2179"/>
      <c r="H37" s="2179"/>
      <c r="I37" s="2180"/>
      <c r="J37" s="2180"/>
      <c r="K37" s="2181"/>
      <c r="L37" s="2181"/>
      <c r="M37" s="2181"/>
      <c r="N37" s="2181"/>
      <c r="O37" s="2181"/>
      <c r="P37" s="2181"/>
      <c r="Q37" s="2181"/>
      <c r="R37" s="2181"/>
    </row>
    <row r="38" spans="2:17" ht="12.75">
      <c r="B38" s="2182"/>
      <c r="C38" s="2182"/>
      <c r="D38" s="2182"/>
      <c r="E38" s="2182"/>
      <c r="F38" s="2182"/>
      <c r="G38" s="2182"/>
      <c r="H38" s="2182"/>
      <c r="I38" s="2182"/>
      <c r="J38" s="2182"/>
      <c r="K38" s="2182"/>
      <c r="L38" s="2182"/>
      <c r="M38" s="2182"/>
      <c r="N38" s="2182"/>
      <c r="O38" s="2182"/>
      <c r="P38" s="2182"/>
      <c r="Q38" s="2182"/>
    </row>
    <row r="39" spans="2:17" ht="12.75">
      <c r="B39" s="2182"/>
      <c r="C39" s="2182"/>
      <c r="D39" s="2182"/>
      <c r="E39" s="2182"/>
      <c r="F39" s="2182"/>
      <c r="G39" s="2182"/>
      <c r="H39" s="2182"/>
      <c r="I39" s="2182"/>
      <c r="J39" s="2182"/>
      <c r="K39" s="2182"/>
      <c r="L39" s="2182"/>
      <c r="M39" s="2182"/>
      <c r="N39" s="2182"/>
      <c r="O39" s="2182"/>
      <c r="P39" s="2182"/>
      <c r="Q39" s="2182"/>
    </row>
    <row r="40" spans="2:17" ht="18">
      <c r="B40" s="3207" t="s">
        <v>122</v>
      </c>
      <c r="C40" s="3207"/>
      <c r="D40" s="3207"/>
      <c r="E40" s="2184"/>
      <c r="F40" s="2184"/>
      <c r="G40" s="2184"/>
      <c r="H40" s="2184"/>
      <c r="I40" s="2184"/>
      <c r="J40" s="2185"/>
      <c r="L40" s="2186"/>
      <c r="M40" s="2186"/>
      <c r="N40" s="2187"/>
      <c r="O40" s="2187"/>
      <c r="P40" s="2182"/>
      <c r="Q40" s="2182"/>
    </row>
    <row r="41" spans="2:15" ht="18">
      <c r="B41" s="2188"/>
      <c r="C41" s="2188"/>
      <c r="D41" s="2189"/>
      <c r="E41" s="2189"/>
      <c r="F41" s="2189"/>
      <c r="G41" s="2189"/>
      <c r="H41" s="2189"/>
      <c r="I41" s="2189"/>
      <c r="J41" s="2189"/>
      <c r="K41" s="2189"/>
      <c r="L41" s="3208" t="s">
        <v>182</v>
      </c>
      <c r="M41" s="3208"/>
      <c r="N41" s="2177"/>
      <c r="O41" s="2189"/>
    </row>
    <row r="42" ht="12.75" hidden="1"/>
    <row r="43" spans="1:31" ht="18.75" hidden="1" thickBot="1">
      <c r="A43" s="3213" t="s">
        <v>508</v>
      </c>
      <c r="B43" s="3213"/>
      <c r="C43" s="3213"/>
      <c r="D43" s="3213"/>
      <c r="E43" s="3213"/>
      <c r="F43" s="3213"/>
      <c r="G43" s="3213"/>
      <c r="H43" s="3213"/>
      <c r="I43" s="3213"/>
      <c r="J43" s="3213"/>
      <c r="K43" s="3213"/>
      <c r="L43" s="3213"/>
      <c r="M43" s="3213"/>
      <c r="N43" s="3213"/>
      <c r="O43" s="3213"/>
      <c r="P43" s="3213"/>
      <c r="Q43" s="3213"/>
      <c r="R43" s="3213"/>
      <c r="S43" s="3213"/>
      <c r="T43" s="3213"/>
      <c r="U43" s="3213"/>
      <c r="V43" s="3213"/>
      <c r="W43" s="3213"/>
      <c r="X43" s="3213"/>
      <c r="Y43" s="3213"/>
      <c r="Z43" s="3213"/>
      <c r="AA43" s="3213"/>
      <c r="AB43" s="3213"/>
      <c r="AC43" s="3213"/>
      <c r="AD43" s="3213"/>
      <c r="AE43" s="3213"/>
    </row>
    <row r="44" spans="1:31" ht="37.5" customHeight="1" hidden="1" thickBot="1">
      <c r="A44" s="3216" t="s">
        <v>22</v>
      </c>
      <c r="B44" s="3191" t="s">
        <v>131</v>
      </c>
      <c r="C44" s="3151" t="s">
        <v>24</v>
      </c>
      <c r="D44" s="3197" t="s">
        <v>815</v>
      </c>
      <c r="E44" s="3198"/>
      <c r="F44" s="3198"/>
      <c r="G44" s="3198"/>
      <c r="H44" s="3198"/>
      <c r="I44" s="3199"/>
      <c r="J44" s="2099">
        <v>1.04</v>
      </c>
      <c r="K44" s="3197" t="s">
        <v>838</v>
      </c>
      <c r="L44" s="3198"/>
      <c r="M44" s="3198"/>
      <c r="N44" s="3198"/>
      <c r="O44" s="3198"/>
      <c r="P44" s="3199"/>
      <c r="Q44" s="2099">
        <v>1.04</v>
      </c>
      <c r="Y44" s="3212"/>
      <c r="Z44" s="3212"/>
      <c r="AA44" s="3212"/>
      <c r="AB44" s="3212"/>
      <c r="AC44" s="3212"/>
      <c r="AD44" s="3212"/>
      <c r="AE44" s="2392"/>
    </row>
    <row r="45" spans="1:31" ht="33.75" customHeight="1" hidden="1" thickBot="1">
      <c r="A45" s="3217"/>
      <c r="B45" s="3192"/>
      <c r="C45" s="3153"/>
      <c r="D45" s="2421" t="s">
        <v>25</v>
      </c>
      <c r="E45" s="2421" t="s">
        <v>489</v>
      </c>
      <c r="F45" s="2421" t="s">
        <v>778</v>
      </c>
      <c r="G45" s="2421" t="s">
        <v>779</v>
      </c>
      <c r="H45" s="2421" t="s">
        <v>26</v>
      </c>
      <c r="I45" s="2421" t="s">
        <v>778</v>
      </c>
      <c r="J45" s="2421" t="s">
        <v>779</v>
      </c>
      <c r="K45" s="2421" t="s">
        <v>25</v>
      </c>
      <c r="L45" s="2421" t="s">
        <v>489</v>
      </c>
      <c r="M45" s="2421" t="s">
        <v>778</v>
      </c>
      <c r="N45" s="2421" t="s">
        <v>779</v>
      </c>
      <c r="O45" s="2421" t="s">
        <v>26</v>
      </c>
      <c r="P45" s="2421" t="s">
        <v>778</v>
      </c>
      <c r="Q45" s="2422" t="s">
        <v>779</v>
      </c>
      <c r="Y45" s="2391"/>
      <c r="Z45" s="2391"/>
      <c r="AA45" s="2391"/>
      <c r="AB45" s="2391"/>
      <c r="AC45" s="2391"/>
      <c r="AD45" s="2391"/>
      <c r="AE45" s="2391"/>
    </row>
    <row r="46" spans="1:31" ht="31.5" hidden="1">
      <c r="A46" s="2200" t="s">
        <v>45</v>
      </c>
      <c r="B46" s="2201" t="s">
        <v>147</v>
      </c>
      <c r="C46" s="2232" t="s">
        <v>548</v>
      </c>
      <c r="D46" s="2423" t="e">
        <f>E46+H46</f>
        <v>#DIV/0!</v>
      </c>
      <c r="E46" s="2205" t="e">
        <f>F46+G46</f>
        <v>#DIV/0!</v>
      </c>
      <c r="F46" s="2205" t="e">
        <f>F47*F48/1000</f>
        <v>#DIV/0!</v>
      </c>
      <c r="G46" s="2205" t="e">
        <f>G47*G48/1000</f>
        <v>#DIV/0!</v>
      </c>
      <c r="H46" s="2205">
        <f>I46+J46</f>
        <v>0</v>
      </c>
      <c r="I46" s="2205">
        <f>I47*I48/1000</f>
        <v>0</v>
      </c>
      <c r="J46" s="2206">
        <f>J47*J48/1000</f>
        <v>0</v>
      </c>
      <c r="K46" s="2423" t="e">
        <f>L46+O46</f>
        <v>#DIV/0!</v>
      </c>
      <c r="L46" s="2205" t="e">
        <f>M46+N46</f>
        <v>#DIV/0!</v>
      </c>
      <c r="M46" s="2205" t="e">
        <f>M47*M48/1000</f>
        <v>#DIV/0!</v>
      </c>
      <c r="N46" s="2205" t="e">
        <f>N47*N48/1000</f>
        <v>#DIV/0!</v>
      </c>
      <c r="O46" s="2205">
        <f>P46+Q46</f>
        <v>0</v>
      </c>
      <c r="P46" s="2205">
        <f>P47*P48/1000</f>
        <v>0</v>
      </c>
      <c r="Q46" s="2206">
        <f>Q47*Q48/1000</f>
        <v>0</v>
      </c>
      <c r="Y46" s="2393"/>
      <c r="Z46" s="2393"/>
      <c r="AA46" s="2393"/>
      <c r="AB46" s="2393"/>
      <c r="AC46" s="2393"/>
      <c r="AD46" s="2393"/>
      <c r="AE46" s="2393"/>
    </row>
    <row r="47" spans="1:31" ht="15" hidden="1">
      <c r="A47" s="2218" t="s">
        <v>67</v>
      </c>
      <c r="B47" s="2219" t="s">
        <v>47</v>
      </c>
      <c r="C47" s="2233" t="s">
        <v>783</v>
      </c>
      <c r="D47" s="2424">
        <f>E47+H47</f>
        <v>0</v>
      </c>
      <c r="E47" s="2222"/>
      <c r="F47" s="2222" t="e">
        <f>E47*F52/D52</f>
        <v>#DIV/0!</v>
      </c>
      <c r="G47" s="2222" t="e">
        <f>E47*G52/D52</f>
        <v>#DIV/0!</v>
      </c>
      <c r="H47" s="2222"/>
      <c r="I47" s="2222">
        <f>H47/2</f>
        <v>0</v>
      </c>
      <c r="J47" s="2223">
        <f>H47/2</f>
        <v>0</v>
      </c>
      <c r="K47" s="2424">
        <f>L47+O47</f>
        <v>0</v>
      </c>
      <c r="L47" s="2222"/>
      <c r="M47" s="2222" t="e">
        <f>L47*M52/K52</f>
        <v>#DIV/0!</v>
      </c>
      <c r="N47" s="2222" t="e">
        <f>L47*N52/K52</f>
        <v>#DIV/0!</v>
      </c>
      <c r="O47" s="2222"/>
      <c r="P47" s="2222">
        <f>O47/2</f>
        <v>0</v>
      </c>
      <c r="Q47" s="2223">
        <f>O47/2</f>
        <v>0</v>
      </c>
      <c r="Y47" s="2394"/>
      <c r="Z47" s="2394"/>
      <c r="AA47" s="2394"/>
      <c r="AB47" s="2394"/>
      <c r="AC47" s="2394"/>
      <c r="AD47" s="2394"/>
      <c r="AE47" s="2394"/>
    </row>
    <row r="48" spans="1:31" ht="15" hidden="1">
      <c r="A48" s="2218" t="s">
        <v>68</v>
      </c>
      <c r="B48" s="2219" t="s">
        <v>48</v>
      </c>
      <c r="C48" s="2233" t="s">
        <v>784</v>
      </c>
      <c r="D48" s="2424" t="e">
        <f>D46/D47*1000</f>
        <v>#DIV/0!</v>
      </c>
      <c r="E48" s="2222" t="e">
        <f>E46/E47*1000</f>
        <v>#DIV/0!</v>
      </c>
      <c r="F48" s="2222"/>
      <c r="G48" s="2222">
        <f>ROUND(F48*$J$44,2)</f>
        <v>0</v>
      </c>
      <c r="H48" s="2222" t="e">
        <f>H46/H47*1000</f>
        <v>#DIV/0!</v>
      </c>
      <c r="I48" s="2222"/>
      <c r="J48" s="2223">
        <f>ROUND(I48*$J$44,2)</f>
        <v>0</v>
      </c>
      <c r="K48" s="2424" t="e">
        <f>K46/K47*1000</f>
        <v>#DIV/0!</v>
      </c>
      <c r="L48" s="2222" t="e">
        <f>L46/L47*1000</f>
        <v>#DIV/0!</v>
      </c>
      <c r="M48" s="2222">
        <f>G48</f>
        <v>0</v>
      </c>
      <c r="N48" s="2222">
        <f>ROUND(M48*$Q$44,2)</f>
        <v>0</v>
      </c>
      <c r="O48" s="2222" t="e">
        <f>O46/O47*1000</f>
        <v>#DIV/0!</v>
      </c>
      <c r="P48" s="2222">
        <f>J48</f>
        <v>0</v>
      </c>
      <c r="Q48" s="2223">
        <f>ROUND(P48*$Q$44,2)</f>
        <v>0</v>
      </c>
      <c r="Y48" s="2394"/>
      <c r="Z48" s="2394"/>
      <c r="AA48" s="2394"/>
      <c r="AB48" s="2394"/>
      <c r="AC48" s="2394"/>
      <c r="AD48" s="2394"/>
      <c r="AE48" s="2394"/>
    </row>
    <row r="49" spans="1:31" ht="31.5" hidden="1">
      <c r="A49" s="2200" t="s">
        <v>51</v>
      </c>
      <c r="B49" s="2201" t="s">
        <v>148</v>
      </c>
      <c r="C49" s="2232" t="s">
        <v>548</v>
      </c>
      <c r="D49" s="2425" t="e">
        <f>E49+H49</f>
        <v>#DIV/0!</v>
      </c>
      <c r="E49" s="2207" t="e">
        <f>F49+G49</f>
        <v>#DIV/0!</v>
      </c>
      <c r="F49" s="2207" t="e">
        <f>F50*F51/1000</f>
        <v>#DIV/0!</v>
      </c>
      <c r="G49" s="2207" t="e">
        <f>G50*G51/1000</f>
        <v>#DIV/0!</v>
      </c>
      <c r="H49" s="2207">
        <f>I49+J49</f>
        <v>0</v>
      </c>
      <c r="I49" s="2207">
        <f>I50*I51/1000</f>
        <v>0</v>
      </c>
      <c r="J49" s="2208">
        <f>J50*J51/1000</f>
        <v>0</v>
      </c>
      <c r="K49" s="2425" t="e">
        <f>L49+O49</f>
        <v>#DIV/0!</v>
      </c>
      <c r="L49" s="2207" t="e">
        <f>M49+N49</f>
        <v>#DIV/0!</v>
      </c>
      <c r="M49" s="2207" t="e">
        <f>M50*M51/1000</f>
        <v>#DIV/0!</v>
      </c>
      <c r="N49" s="2207" t="e">
        <f>N50*N51/1000</f>
        <v>#DIV/0!</v>
      </c>
      <c r="O49" s="2207">
        <f>P49+Q49</f>
        <v>0</v>
      </c>
      <c r="P49" s="2207">
        <f>P50*P51/1000</f>
        <v>0</v>
      </c>
      <c r="Q49" s="2208">
        <f>Q50*Q51/1000</f>
        <v>0</v>
      </c>
      <c r="Y49" s="2393"/>
      <c r="Z49" s="2393"/>
      <c r="AA49" s="2393"/>
      <c r="AB49" s="2393"/>
      <c r="AC49" s="2393"/>
      <c r="AD49" s="2393"/>
      <c r="AE49" s="2393"/>
    </row>
    <row r="50" spans="1:31" ht="15" hidden="1">
      <c r="A50" s="2218" t="s">
        <v>84</v>
      </c>
      <c r="B50" s="2219" t="s">
        <v>49</v>
      </c>
      <c r="C50" s="2233" t="s">
        <v>783</v>
      </c>
      <c r="D50" s="2424">
        <f>E50+H50</f>
        <v>0</v>
      </c>
      <c r="E50" s="2222"/>
      <c r="F50" s="2222" t="e">
        <f>E50*F52/D52</f>
        <v>#DIV/0!</v>
      </c>
      <c r="G50" s="2222" t="e">
        <f>E50*G52/D52</f>
        <v>#DIV/0!</v>
      </c>
      <c r="H50" s="2222"/>
      <c r="I50" s="2222">
        <f>H50/2</f>
        <v>0</v>
      </c>
      <c r="J50" s="2223">
        <f>H50/2</f>
        <v>0</v>
      </c>
      <c r="K50" s="2424">
        <f>L50+O50</f>
        <v>0</v>
      </c>
      <c r="L50" s="2222"/>
      <c r="M50" s="2222" t="e">
        <f>L50*M52/K52</f>
        <v>#DIV/0!</v>
      </c>
      <c r="N50" s="2222" t="e">
        <f>L50*N52/K52</f>
        <v>#DIV/0!</v>
      </c>
      <c r="O50" s="2222"/>
      <c r="P50" s="2222">
        <f>O50/2</f>
        <v>0</v>
      </c>
      <c r="Q50" s="2223">
        <f>O50/2</f>
        <v>0</v>
      </c>
      <c r="Y50" s="2394"/>
      <c r="Z50" s="2394"/>
      <c r="AA50" s="2394"/>
      <c r="AB50" s="2394"/>
      <c r="AC50" s="2394"/>
      <c r="AD50" s="2394"/>
      <c r="AE50" s="2394"/>
    </row>
    <row r="51" spans="1:31" ht="15" hidden="1">
      <c r="A51" s="2218" t="s">
        <v>133</v>
      </c>
      <c r="B51" s="2219" t="s">
        <v>50</v>
      </c>
      <c r="C51" s="2233" t="s">
        <v>784</v>
      </c>
      <c r="D51" s="2424" t="e">
        <f>D49/D50*1000</f>
        <v>#DIV/0!</v>
      </c>
      <c r="E51" s="2222" t="e">
        <f>E49/E50*1000</f>
        <v>#DIV/0!</v>
      </c>
      <c r="F51" s="2222"/>
      <c r="G51" s="2222">
        <f>ROUND(F51*$J$44,2)</f>
        <v>0</v>
      </c>
      <c r="H51" s="2222" t="e">
        <f>H49/H50*1000</f>
        <v>#DIV/0!</v>
      </c>
      <c r="I51" s="2222"/>
      <c r="J51" s="2223">
        <f>ROUND(I51*$J$44,2)</f>
        <v>0</v>
      </c>
      <c r="K51" s="2424" t="e">
        <f>K49/K50*1000</f>
        <v>#DIV/0!</v>
      </c>
      <c r="L51" s="2222" t="e">
        <f>L49/L50*1000</f>
        <v>#DIV/0!</v>
      </c>
      <c r="M51" s="2222">
        <f>G51</f>
        <v>0</v>
      </c>
      <c r="N51" s="2222">
        <f>ROUND(M51*$Q$44,2)</f>
        <v>0</v>
      </c>
      <c r="O51" s="2222" t="e">
        <f>O49/O50*1000</f>
        <v>#DIV/0!</v>
      </c>
      <c r="P51" s="2222">
        <f>J51</f>
        <v>0</v>
      </c>
      <c r="Q51" s="2223">
        <f>ROUND(P51*$Q$44,2)</f>
        <v>0</v>
      </c>
      <c r="Y51" s="2394"/>
      <c r="Z51" s="2394"/>
      <c r="AA51" s="2394"/>
      <c r="AB51" s="2394"/>
      <c r="AC51" s="2394"/>
      <c r="AD51" s="2394"/>
      <c r="AE51" s="2394"/>
    </row>
    <row r="52" spans="1:31" ht="15.75" hidden="1">
      <c r="A52" s="2225" t="s">
        <v>52</v>
      </c>
      <c r="B52" s="2226" t="s">
        <v>559</v>
      </c>
      <c r="C52" s="2234" t="s">
        <v>28</v>
      </c>
      <c r="D52" s="3214">
        <f>'Полезный отпуск'!T7</f>
        <v>0</v>
      </c>
      <c r="E52" s="3215"/>
      <c r="F52" s="2228">
        <f>T13</f>
        <v>0</v>
      </c>
      <c r="G52" s="2228">
        <f>U13</f>
        <v>0</v>
      </c>
      <c r="H52" s="2228"/>
      <c r="I52" s="2228"/>
      <c r="J52" s="2229"/>
      <c r="K52" s="3214">
        <f>D52</f>
        <v>0</v>
      </c>
      <c r="L52" s="3215"/>
      <c r="M52" s="2228">
        <f>F52</f>
        <v>0</v>
      </c>
      <c r="N52" s="2228">
        <f>G52</f>
        <v>0</v>
      </c>
      <c r="O52" s="2230"/>
      <c r="P52" s="2230"/>
      <c r="Q52" s="2231"/>
      <c r="Y52" s="2395"/>
      <c r="Z52" s="2395"/>
      <c r="AA52" s="2395"/>
      <c r="AB52" s="2395"/>
      <c r="AC52" s="2393"/>
      <c r="AD52" s="2393"/>
      <c r="AE52" s="2393"/>
    </row>
    <row r="53" spans="1:31" ht="31.5" hidden="1">
      <c r="A53" s="2200" t="s">
        <v>53</v>
      </c>
      <c r="B53" s="2201" t="s">
        <v>780</v>
      </c>
      <c r="C53" s="2232" t="s">
        <v>785</v>
      </c>
      <c r="D53" s="2212" t="e">
        <f>D47/D52</f>
        <v>#DIV/0!</v>
      </c>
      <c r="E53" s="2207"/>
      <c r="F53" s="2207"/>
      <c r="G53" s="2207"/>
      <c r="H53" s="2207"/>
      <c r="I53" s="2207"/>
      <c r="J53" s="2208"/>
      <c r="K53" s="2212" t="e">
        <f>K47/K52</f>
        <v>#DIV/0!</v>
      </c>
      <c r="L53" s="2213"/>
      <c r="M53" s="2213"/>
      <c r="N53" s="2213"/>
      <c r="O53" s="2213"/>
      <c r="P53" s="2213"/>
      <c r="Q53" s="2214"/>
      <c r="Y53" s="2393"/>
      <c r="Z53" s="2393"/>
      <c r="AA53" s="2393"/>
      <c r="AB53" s="2393"/>
      <c r="AC53" s="2393"/>
      <c r="AD53" s="2393"/>
      <c r="AE53" s="2393"/>
    </row>
    <row r="54" spans="1:31" ht="32.25" hidden="1" thickBot="1">
      <c r="A54" s="2202" t="s">
        <v>54</v>
      </c>
      <c r="B54" s="2203" t="s">
        <v>782</v>
      </c>
      <c r="C54" s="2235" t="s">
        <v>785</v>
      </c>
      <c r="D54" s="2215" t="e">
        <f>D50/D52</f>
        <v>#DIV/0!</v>
      </c>
      <c r="E54" s="2209"/>
      <c r="F54" s="2209"/>
      <c r="G54" s="2209"/>
      <c r="H54" s="2209"/>
      <c r="I54" s="2209"/>
      <c r="J54" s="2210"/>
      <c r="K54" s="2215" t="e">
        <f>K50/K52</f>
        <v>#DIV/0!</v>
      </c>
      <c r="L54" s="2216"/>
      <c r="M54" s="2216"/>
      <c r="N54" s="2216"/>
      <c r="O54" s="2216"/>
      <c r="P54" s="2216"/>
      <c r="Q54" s="2217"/>
      <c r="Y54" s="2393"/>
      <c r="Z54" s="2393"/>
      <c r="AA54" s="2393"/>
      <c r="AB54" s="2393"/>
      <c r="AC54" s="2393"/>
      <c r="AD54" s="2393"/>
      <c r="AE54" s="2393"/>
    </row>
    <row r="55" spans="25:31" ht="12.75" hidden="1">
      <c r="Y55" s="2197"/>
      <c r="Z55" s="2197"/>
      <c r="AA55" s="2197"/>
      <c r="AB55" s="2197"/>
      <c r="AC55" s="2197"/>
      <c r="AD55" s="2197"/>
      <c r="AE55" s="2197"/>
    </row>
    <row r="56" spans="25:31" ht="12.75">
      <c r="Y56" s="2197"/>
      <c r="Z56" s="2197"/>
      <c r="AA56" s="2197"/>
      <c r="AB56" s="2197"/>
      <c r="AC56" s="2197"/>
      <c r="AD56" s="2197"/>
      <c r="AE56" s="2197"/>
    </row>
  </sheetData>
  <sheetProtection/>
  <mergeCells count="58">
    <mergeCell ref="R17:W17"/>
    <mergeCell ref="R25:S25"/>
    <mergeCell ref="Y44:AD44"/>
    <mergeCell ref="A43:AE43"/>
    <mergeCell ref="D52:E52"/>
    <mergeCell ref="K52:L52"/>
    <mergeCell ref="A17:A18"/>
    <mergeCell ref="D25:E25"/>
    <mergeCell ref="K25:L25"/>
    <mergeCell ref="A44:A45"/>
    <mergeCell ref="B44:B45"/>
    <mergeCell ref="C44:C45"/>
    <mergeCell ref="D44:I44"/>
    <mergeCell ref="K44:P44"/>
    <mergeCell ref="R13:S13"/>
    <mergeCell ref="I14:J14"/>
    <mergeCell ref="I15:J15"/>
    <mergeCell ref="A30:F37"/>
    <mergeCell ref="B40:D40"/>
    <mergeCell ref="L41:M41"/>
    <mergeCell ref="D17:I17"/>
    <mergeCell ref="K17:P17"/>
    <mergeCell ref="B17:B18"/>
    <mergeCell ref="C17:C18"/>
    <mergeCell ref="I9:J9"/>
    <mergeCell ref="I10:J10"/>
    <mergeCell ref="I11:J11"/>
    <mergeCell ref="I12:J12"/>
    <mergeCell ref="I13:J13"/>
    <mergeCell ref="K13:L13"/>
    <mergeCell ref="U5:U6"/>
    <mergeCell ref="V5:V6"/>
    <mergeCell ref="W5:W6"/>
    <mergeCell ref="X5:X6"/>
    <mergeCell ref="I7:J7"/>
    <mergeCell ref="I8:J8"/>
    <mergeCell ref="O5:O6"/>
    <mergeCell ref="P5:P6"/>
    <mergeCell ref="Q5:Q6"/>
    <mergeCell ref="R5:R6"/>
    <mergeCell ref="S5:S6"/>
    <mergeCell ref="T5:T6"/>
    <mergeCell ref="E5:E6"/>
    <mergeCell ref="F5:H5"/>
    <mergeCell ref="K5:K6"/>
    <mergeCell ref="L5:L6"/>
    <mergeCell ref="M5:M6"/>
    <mergeCell ref="N5:N6"/>
    <mergeCell ref="A1:X1"/>
    <mergeCell ref="A2:X2"/>
    <mergeCell ref="A4:A6"/>
    <mergeCell ref="B4:B6"/>
    <mergeCell ref="C4:C5"/>
    <mergeCell ref="D4:H4"/>
    <mergeCell ref="I4:J5"/>
    <mergeCell ref="K4:P4"/>
    <mergeCell ref="R4:W4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ECFF"/>
  </sheetPr>
  <dimension ref="A1:BO83"/>
  <sheetViews>
    <sheetView view="pageBreakPreview" zoomScaleNormal="80" zoomScaleSheetLayoutView="100" zoomScalePageLayoutView="0" workbookViewId="0" topLeftCell="A1">
      <pane ySplit="7" topLeftCell="A74" activePane="bottomLeft" state="frozen"/>
      <selection pane="topLeft" activeCell="A1" sqref="A1"/>
      <selection pane="bottomLeft" activeCell="AJ70" sqref="AJ70"/>
    </sheetView>
  </sheetViews>
  <sheetFormatPr defaultColWidth="9.140625" defaultRowHeight="12.75"/>
  <cols>
    <col min="1" max="1" width="29.57421875" style="18" customWidth="1"/>
    <col min="2" max="2" width="11.28125" style="18" customWidth="1"/>
    <col min="3" max="3" width="9.140625" style="18" customWidth="1"/>
    <col min="4" max="4" width="9.140625" style="18" bestFit="1" customWidth="1"/>
    <col min="5" max="5" width="9.8515625" style="18" bestFit="1" customWidth="1"/>
    <col min="6" max="6" width="9.140625" style="18" customWidth="1"/>
    <col min="7" max="7" width="10.421875" style="18" customWidth="1"/>
    <col min="8" max="8" width="10.57421875" style="18" customWidth="1"/>
    <col min="9" max="9" width="9.140625" style="18" customWidth="1"/>
    <col min="10" max="10" width="9.421875" style="18" customWidth="1"/>
    <col min="11" max="11" width="9.421875" style="18" hidden="1" customWidth="1"/>
    <col min="12" max="12" width="25.7109375" style="18" hidden="1" customWidth="1"/>
    <col min="13" max="13" width="9.421875" style="18" hidden="1" customWidth="1"/>
    <col min="14" max="14" width="11.8515625" style="18" hidden="1" customWidth="1"/>
    <col min="15" max="16" width="11.57421875" style="18" hidden="1" customWidth="1"/>
    <col min="17" max="17" width="11.7109375" style="18" hidden="1" customWidth="1"/>
    <col min="18" max="19" width="9.8515625" style="18" hidden="1" customWidth="1"/>
    <col min="20" max="20" width="9.7109375" style="18" hidden="1" customWidth="1"/>
    <col min="21" max="21" width="10.00390625" style="18" hidden="1" customWidth="1"/>
    <col min="22" max="30" width="9.140625" style="18" hidden="1" customWidth="1"/>
    <col min="31" max="37" width="9.140625" style="18" customWidth="1"/>
    <col min="38" max="16384" width="9.140625" style="18" customWidth="1"/>
  </cols>
  <sheetData>
    <row r="1" spans="1:13" ht="20.25">
      <c r="A1" s="3228">
        <f>'СВОД 2025-2027'!A1:J1</f>
        <v>0</v>
      </c>
      <c r="B1" s="3228"/>
      <c r="C1" s="3228"/>
      <c r="D1" s="3228"/>
      <c r="E1" s="3228"/>
      <c r="F1" s="3228"/>
      <c r="G1" s="3228"/>
      <c r="H1" s="3228"/>
      <c r="I1" s="3228"/>
      <c r="J1" s="3228"/>
      <c r="K1" s="30"/>
      <c r="L1" s="30"/>
      <c r="M1" s="30"/>
    </row>
    <row r="2" spans="1:13" ht="12.75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29"/>
      <c r="L2" s="29"/>
      <c r="M2" s="29"/>
    </row>
    <row r="3" spans="1:21" ht="18.75" customHeight="1">
      <c r="A3" s="3230" t="s">
        <v>522</v>
      </c>
      <c r="B3" s="3230"/>
      <c r="C3" s="3230"/>
      <c r="D3" s="3230"/>
      <c r="E3" s="3230"/>
      <c r="F3" s="3230"/>
      <c r="G3" s="3230"/>
      <c r="H3" s="3230"/>
      <c r="I3" s="3230"/>
      <c r="J3" s="3230"/>
      <c r="K3" s="32"/>
      <c r="L3" s="3229" t="s">
        <v>791</v>
      </c>
      <c r="M3" s="3229"/>
      <c r="N3" s="3229"/>
      <c r="O3" s="3229"/>
      <c r="P3" s="3229"/>
      <c r="Q3" s="3229"/>
      <c r="R3" s="3229"/>
      <c r="S3" s="3229"/>
      <c r="T3" s="3229"/>
      <c r="U3" s="3229"/>
    </row>
    <row r="4" spans="1:13" ht="16.5" thickBot="1">
      <c r="A4" s="3231" t="s">
        <v>788</v>
      </c>
      <c r="B4" s="3231"/>
      <c r="C4" s="3231"/>
      <c r="D4" s="3231"/>
      <c r="E4" s="3231"/>
      <c r="F4" s="3231"/>
      <c r="G4" s="3231"/>
      <c r="H4" s="3231"/>
      <c r="I4" s="3231"/>
      <c r="J4" s="3231"/>
      <c r="K4" s="29"/>
      <c r="L4" s="29"/>
      <c r="M4" s="29"/>
    </row>
    <row r="5" spans="1:21" ht="17.25" customHeight="1" thickBot="1">
      <c r="A5" s="3221"/>
      <c r="B5" s="3223" t="s">
        <v>164</v>
      </c>
      <c r="C5" s="3224"/>
      <c r="D5" s="3225"/>
      <c r="E5" s="3226" t="s">
        <v>165</v>
      </c>
      <c r="F5" s="3224"/>
      <c r="G5" s="3225"/>
      <c r="H5" s="3226" t="s">
        <v>792</v>
      </c>
      <c r="I5" s="3224"/>
      <c r="J5" s="3225"/>
      <c r="K5" s="33"/>
      <c r="L5" s="3221"/>
      <c r="M5" s="3223" t="s">
        <v>164</v>
      </c>
      <c r="N5" s="3224"/>
      <c r="O5" s="3225"/>
      <c r="P5" s="3226" t="s">
        <v>165</v>
      </c>
      <c r="Q5" s="3224"/>
      <c r="R5" s="3225"/>
      <c r="S5" s="3226" t="str">
        <f>H5</f>
        <v>всего за 2025 год</v>
      </c>
      <c r="T5" s="3224"/>
      <c r="U5" s="3225"/>
    </row>
    <row r="6" spans="1:30" ht="117" customHeight="1" thickBot="1">
      <c r="A6" s="3222"/>
      <c r="B6" s="937" t="s">
        <v>127</v>
      </c>
      <c r="C6" s="938" t="s">
        <v>509</v>
      </c>
      <c r="D6" s="939" t="s">
        <v>128</v>
      </c>
      <c r="E6" s="940" t="s">
        <v>127</v>
      </c>
      <c r="F6" s="938" t="s">
        <v>510</v>
      </c>
      <c r="G6" s="939" t="s">
        <v>128</v>
      </c>
      <c r="H6" s="940" t="s">
        <v>127</v>
      </c>
      <c r="I6" s="938" t="s">
        <v>510</v>
      </c>
      <c r="J6" s="939" t="s">
        <v>128</v>
      </c>
      <c r="K6" s="34"/>
      <c r="L6" s="3222"/>
      <c r="M6" s="937" t="s">
        <v>127</v>
      </c>
      <c r="N6" s="938" t="s">
        <v>510</v>
      </c>
      <c r="O6" s="939" t="s">
        <v>128</v>
      </c>
      <c r="P6" s="940" t="s">
        <v>127</v>
      </c>
      <c r="Q6" s="938" t="s">
        <v>510</v>
      </c>
      <c r="R6" s="939" t="s">
        <v>128</v>
      </c>
      <c r="S6" s="940" t="s">
        <v>127</v>
      </c>
      <c r="T6" s="938" t="s">
        <v>510</v>
      </c>
      <c r="U6" s="939" t="s">
        <v>128</v>
      </c>
      <c r="V6" s="981" t="s">
        <v>56</v>
      </c>
      <c r="W6" s="3218" t="s">
        <v>511</v>
      </c>
      <c r="X6" s="3219"/>
      <c r="Y6" s="3220"/>
      <c r="AA6" s="3218" t="s">
        <v>512</v>
      </c>
      <c r="AB6" s="3219"/>
      <c r="AC6" s="3219"/>
      <c r="AD6" s="3220"/>
    </row>
    <row r="7" spans="1:67" s="31" customFormat="1" ht="13.5" thickBot="1">
      <c r="A7" s="941">
        <v>1</v>
      </c>
      <c r="B7" s="942">
        <v>2</v>
      </c>
      <c r="C7" s="943">
        <v>3</v>
      </c>
      <c r="D7" s="944">
        <v>4</v>
      </c>
      <c r="E7" s="945">
        <v>5</v>
      </c>
      <c r="F7" s="943">
        <v>6</v>
      </c>
      <c r="G7" s="944">
        <v>7</v>
      </c>
      <c r="H7" s="945">
        <v>8</v>
      </c>
      <c r="I7" s="943">
        <v>9</v>
      </c>
      <c r="J7" s="944">
        <v>10</v>
      </c>
      <c r="K7" s="35"/>
      <c r="L7" s="941">
        <v>1</v>
      </c>
      <c r="M7" s="942">
        <v>2</v>
      </c>
      <c r="N7" s="943">
        <v>3</v>
      </c>
      <c r="O7" s="944">
        <v>4</v>
      </c>
      <c r="P7" s="945">
        <v>5</v>
      </c>
      <c r="Q7" s="943">
        <v>6</v>
      </c>
      <c r="R7" s="944">
        <v>7</v>
      </c>
      <c r="S7" s="945">
        <v>8</v>
      </c>
      <c r="T7" s="943">
        <v>9</v>
      </c>
      <c r="U7" s="944">
        <v>10</v>
      </c>
      <c r="V7" s="18"/>
      <c r="W7" s="966" t="s">
        <v>513</v>
      </c>
      <c r="X7" s="967" t="s">
        <v>514</v>
      </c>
      <c r="Y7" s="968" t="s">
        <v>25</v>
      </c>
      <c r="Z7" s="18"/>
      <c r="AA7" s="969"/>
      <c r="AB7" s="970" t="s">
        <v>513</v>
      </c>
      <c r="AC7" s="970" t="s">
        <v>514</v>
      </c>
      <c r="AD7" s="971" t="s">
        <v>25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30" ht="13.5" thickBot="1">
      <c r="A8" s="946" t="s">
        <v>129</v>
      </c>
      <c r="B8" s="947">
        <f>SUM(B9:B27)</f>
        <v>0</v>
      </c>
      <c r="C8" s="1004"/>
      <c r="D8" s="948">
        <f>SUM(D9:D27)</f>
        <v>0</v>
      </c>
      <c r="E8" s="949">
        <f>E9+E10+E11+E12+E13+E14+E15+E16+E17+E18+E19+E20+E21+E22+E23+E24+E25+E26+E27</f>
        <v>0</v>
      </c>
      <c r="F8" s="1004"/>
      <c r="G8" s="948">
        <f>SUM(G9:G27)</f>
        <v>0</v>
      </c>
      <c r="H8" s="949">
        <f>SUM(H9:H27)</f>
        <v>0</v>
      </c>
      <c r="I8" s="1004"/>
      <c r="J8" s="948">
        <f>D8+G8</f>
        <v>0</v>
      </c>
      <c r="K8" s="36"/>
      <c r="L8" s="946" t="s">
        <v>129</v>
      </c>
      <c r="M8" s="947">
        <f>'Полезный отпуск'!R11</f>
        <v>0</v>
      </c>
      <c r="N8" s="960"/>
      <c r="O8" s="948">
        <f>M8*N8/1000</f>
        <v>0</v>
      </c>
      <c r="P8" s="949">
        <f>'Полезный отпуск'!S11</f>
        <v>0</v>
      </c>
      <c r="Q8" s="960"/>
      <c r="R8" s="948">
        <f>P8*Q8/1000</f>
        <v>0</v>
      </c>
      <c r="S8" s="949">
        <f>'Полезный отпуск'!Q11</f>
        <v>0</v>
      </c>
      <c r="T8" s="960"/>
      <c r="U8" s="948">
        <f>O8+R8</f>
        <v>0</v>
      </c>
      <c r="V8" s="982" t="e">
        <f>Топливо!H8</f>
        <v>#DIV/0!</v>
      </c>
      <c r="W8" s="983" t="e">
        <f>O8/V8</f>
        <v>#DIV/0!</v>
      </c>
      <c r="X8" s="984" t="e">
        <f>R8/V8</f>
        <v>#DIV/0!</v>
      </c>
      <c r="Y8" s="985" t="e">
        <f>U8/V8</f>
        <v>#DIV/0!</v>
      </c>
      <c r="AA8" s="972" t="s">
        <v>515</v>
      </c>
      <c r="AB8" s="973">
        <f>SUMIF(Y9:Y27,"&gt;500000",W9:W27)</f>
        <v>0</v>
      </c>
      <c r="AC8" s="973">
        <f>SUMIF(Y9:Y27,"&gt;500000",X9:X27)</f>
        <v>0</v>
      </c>
      <c r="AD8" s="974">
        <f>SUMIF(Y9:Y27,"&gt;500000")</f>
        <v>0</v>
      </c>
    </row>
    <row r="9" spans="1:30" ht="12.75">
      <c r="A9" s="993" t="s">
        <v>188</v>
      </c>
      <c r="B9" s="994"/>
      <c r="C9" s="995"/>
      <c r="D9" s="963">
        <f>B9*C9/1000</f>
        <v>0</v>
      </c>
      <c r="E9" s="996"/>
      <c r="F9" s="995"/>
      <c r="G9" s="963">
        <f aca="true" t="shared" si="0" ref="G9:G27">E9*F9/1000</f>
        <v>0</v>
      </c>
      <c r="H9" s="1000"/>
      <c r="I9" s="995"/>
      <c r="J9" s="963">
        <f aca="true" t="shared" si="1" ref="J9:J27">H9*I9/1000</f>
        <v>0</v>
      </c>
      <c r="K9" s="37"/>
      <c r="L9" s="950" t="str">
        <f>A9</f>
        <v>Котельная 1</v>
      </c>
      <c r="M9" s="961" t="e">
        <f>$M$8*B9/$B$8</f>
        <v>#DIV/0!</v>
      </c>
      <c r="N9" s="962" t="e">
        <f>O9/M9*1000</f>
        <v>#DIV/0!</v>
      </c>
      <c r="O9" s="963" t="e">
        <f>$O$8*D9/$D$8</f>
        <v>#DIV/0!</v>
      </c>
      <c r="P9" s="964" t="e">
        <f>$P$8*E9/$E$8</f>
        <v>#DIV/0!</v>
      </c>
      <c r="Q9" s="962" t="e">
        <f>R9/P9*1000</f>
        <v>#DIV/0!</v>
      </c>
      <c r="R9" s="963" t="e">
        <f>$R$8*G9/$G$8</f>
        <v>#DIV/0!</v>
      </c>
      <c r="S9" s="965" t="e">
        <f>M9+P9</f>
        <v>#DIV/0!</v>
      </c>
      <c r="T9" s="962" t="e">
        <f>U9/S9*1000</f>
        <v>#DIV/0!</v>
      </c>
      <c r="U9" s="963" t="e">
        <f>O9+R9</f>
        <v>#DIV/0!</v>
      </c>
      <c r="W9" s="987" t="e">
        <f>O9/$V$8</f>
        <v>#DIV/0!</v>
      </c>
      <c r="X9" s="988" t="e">
        <f>R9/$V$8</f>
        <v>#DIV/0!</v>
      </c>
      <c r="Y9" s="989" t="e">
        <f>U9/$V$8</f>
        <v>#DIV/0!</v>
      </c>
      <c r="AA9" s="972" t="s">
        <v>516</v>
      </c>
      <c r="AB9" s="973">
        <f>_xlfn.SUMIFS(W9:W27,Y9:Y27,"&gt;100000",Y9:Y27,"&lt;500000")</f>
        <v>0</v>
      </c>
      <c r="AC9" s="973">
        <f>_xlfn.SUMIFS(X9:X27,Y9:Y27,"&gt;100000",Y9:Y27,"&lt;500000")</f>
        <v>0</v>
      </c>
      <c r="AD9" s="974">
        <f>_xlfn.SUMIFS(Y9:Y27,Y9:Y27,"&gt;100000",Y9:Y27,"&lt;500000")</f>
        <v>0</v>
      </c>
    </row>
    <row r="10" spans="1:30" ht="12.75">
      <c r="A10" s="993" t="s">
        <v>189</v>
      </c>
      <c r="B10" s="994"/>
      <c r="C10" s="995"/>
      <c r="D10" s="963">
        <f aca="true" t="shared" si="2" ref="D10:D27">B10*C10/1000</f>
        <v>0</v>
      </c>
      <c r="E10" s="996"/>
      <c r="F10" s="995"/>
      <c r="G10" s="963">
        <f>E10*F10/1000</f>
        <v>0</v>
      </c>
      <c r="H10" s="1000"/>
      <c r="I10" s="995"/>
      <c r="J10" s="963">
        <f t="shared" si="1"/>
        <v>0</v>
      </c>
      <c r="K10" s="37"/>
      <c r="L10" s="950" t="str">
        <f aca="true" t="shared" si="3" ref="L10:L27">A10</f>
        <v>Котельная 2</v>
      </c>
      <c r="M10" s="961" t="e">
        <f aca="true" t="shared" si="4" ref="M10:M27">$M$8*B10/$B$8</f>
        <v>#DIV/0!</v>
      </c>
      <c r="N10" s="962" t="e">
        <f aca="true" t="shared" si="5" ref="N10:N27">O10/M10*1000</f>
        <v>#DIV/0!</v>
      </c>
      <c r="O10" s="963" t="e">
        <f aca="true" t="shared" si="6" ref="O10:O27">$O$8*D10/$D$8</f>
        <v>#DIV/0!</v>
      </c>
      <c r="P10" s="964" t="e">
        <f aca="true" t="shared" si="7" ref="P10:P27">$P$8*E10/$E$8</f>
        <v>#DIV/0!</v>
      </c>
      <c r="Q10" s="962" t="e">
        <f aca="true" t="shared" si="8" ref="Q10:Q27">R10/P10*1000</f>
        <v>#DIV/0!</v>
      </c>
      <c r="R10" s="963" t="e">
        <f aca="true" t="shared" si="9" ref="R10:R27">$R$8*G10/$G$8</f>
        <v>#DIV/0!</v>
      </c>
      <c r="S10" s="965" t="e">
        <f aca="true" t="shared" si="10" ref="S10:S27">M10+P10</f>
        <v>#DIV/0!</v>
      </c>
      <c r="T10" s="962" t="e">
        <f aca="true" t="shared" si="11" ref="T10:T27">U10/S10*1000</f>
        <v>#DIV/0!</v>
      </c>
      <c r="U10" s="963" t="e">
        <f aca="true" t="shared" si="12" ref="U10:U27">O10+R10</f>
        <v>#DIV/0!</v>
      </c>
      <c r="W10" s="975" t="e">
        <f aca="true" t="shared" si="13" ref="W10:W27">O10/$V$8</f>
        <v>#DIV/0!</v>
      </c>
      <c r="X10" s="976" t="e">
        <f aca="true" t="shared" si="14" ref="X10:X27">R10/$V$8</f>
        <v>#DIV/0!</v>
      </c>
      <c r="Y10" s="977" t="e">
        <f aca="true" t="shared" si="15" ref="Y10:Y27">U10/$V$8</f>
        <v>#DIV/0!</v>
      </c>
      <c r="AA10" s="972" t="s">
        <v>517</v>
      </c>
      <c r="AB10" s="973">
        <f>_xlfn.SUMIFS(W9:W27,Y9:Y27,"&gt;10000",Y9:Y27,"&lt;100000")</f>
        <v>0</v>
      </c>
      <c r="AC10" s="973">
        <f>_xlfn.SUMIFS(X9:X27,Y9:Y27,"&gt;10000",Y9:Y27,"&lt;100000")</f>
        <v>0</v>
      </c>
      <c r="AD10" s="974">
        <f>_xlfn.SUMIFS(Y9:Y27,Y9:Y27,"&gt;10000",Y9:Y27,"&lt;100000")</f>
        <v>0</v>
      </c>
    </row>
    <row r="11" spans="1:30" ht="12.75">
      <c r="A11" s="993" t="s">
        <v>190</v>
      </c>
      <c r="B11" s="994"/>
      <c r="C11" s="995"/>
      <c r="D11" s="963">
        <f t="shared" si="2"/>
        <v>0</v>
      </c>
      <c r="E11" s="996"/>
      <c r="F11" s="995"/>
      <c r="G11" s="963">
        <f t="shared" si="0"/>
        <v>0</v>
      </c>
      <c r="H11" s="1000"/>
      <c r="I11" s="995"/>
      <c r="J11" s="963">
        <f t="shared" si="1"/>
        <v>0</v>
      </c>
      <c r="K11" s="37"/>
      <c r="L11" s="950" t="str">
        <f t="shared" si="3"/>
        <v>Котельная 3</v>
      </c>
      <c r="M11" s="961" t="e">
        <f t="shared" si="4"/>
        <v>#DIV/0!</v>
      </c>
      <c r="N11" s="962" t="e">
        <f t="shared" si="5"/>
        <v>#DIV/0!</v>
      </c>
      <c r="O11" s="963" t="e">
        <f t="shared" si="6"/>
        <v>#DIV/0!</v>
      </c>
      <c r="P11" s="964" t="e">
        <f t="shared" si="7"/>
        <v>#DIV/0!</v>
      </c>
      <c r="Q11" s="962" t="e">
        <f t="shared" si="8"/>
        <v>#DIV/0!</v>
      </c>
      <c r="R11" s="963" t="e">
        <f t="shared" si="9"/>
        <v>#DIV/0!</v>
      </c>
      <c r="S11" s="965" t="e">
        <f t="shared" si="10"/>
        <v>#DIV/0!</v>
      </c>
      <c r="T11" s="962" t="e">
        <f t="shared" si="11"/>
        <v>#DIV/0!</v>
      </c>
      <c r="U11" s="963" t="e">
        <f t="shared" si="12"/>
        <v>#DIV/0!</v>
      </c>
      <c r="W11" s="975" t="e">
        <f t="shared" si="13"/>
        <v>#DIV/0!</v>
      </c>
      <c r="X11" s="976" t="e">
        <f t="shared" si="14"/>
        <v>#DIV/0!</v>
      </c>
      <c r="Y11" s="977" t="e">
        <f t="shared" si="15"/>
        <v>#DIV/0!</v>
      </c>
      <c r="AA11" s="972" t="s">
        <v>518</v>
      </c>
      <c r="AB11" s="973">
        <f>_xlfn.SUMIFS(W9:W27,Y9:Y27,"&gt;1000",Y9:Y27,"&lt;10000")</f>
        <v>0</v>
      </c>
      <c r="AC11" s="973">
        <f>_xlfn.SUMIFS(X9:X27,Y9:Y27,"&gt;1000",Y9:Y27,"&lt;10000")</f>
        <v>0</v>
      </c>
      <c r="AD11" s="974">
        <f>_xlfn.SUMIFS(Y9:Y27,Y9:Y27,"&gt;1000",Y9:Y27,"&lt;10000")</f>
        <v>0</v>
      </c>
    </row>
    <row r="12" spans="1:30" ht="12.75">
      <c r="A12" s="993" t="s">
        <v>191</v>
      </c>
      <c r="B12" s="994"/>
      <c r="C12" s="995"/>
      <c r="D12" s="963">
        <f t="shared" si="2"/>
        <v>0</v>
      </c>
      <c r="E12" s="996"/>
      <c r="F12" s="995"/>
      <c r="G12" s="963">
        <f t="shared" si="0"/>
        <v>0</v>
      </c>
      <c r="H12" s="1000"/>
      <c r="I12" s="995"/>
      <c r="J12" s="963">
        <f t="shared" si="1"/>
        <v>0</v>
      </c>
      <c r="K12" s="37"/>
      <c r="L12" s="950" t="str">
        <f t="shared" si="3"/>
        <v>Котельная 4</v>
      </c>
      <c r="M12" s="961" t="e">
        <f t="shared" si="4"/>
        <v>#DIV/0!</v>
      </c>
      <c r="N12" s="962" t="e">
        <f t="shared" si="5"/>
        <v>#DIV/0!</v>
      </c>
      <c r="O12" s="963" t="e">
        <f t="shared" si="6"/>
        <v>#DIV/0!</v>
      </c>
      <c r="P12" s="964" t="e">
        <f t="shared" si="7"/>
        <v>#DIV/0!</v>
      </c>
      <c r="Q12" s="962" t="e">
        <f>R12/P12*1000</f>
        <v>#DIV/0!</v>
      </c>
      <c r="R12" s="963" t="e">
        <f t="shared" si="9"/>
        <v>#DIV/0!</v>
      </c>
      <c r="S12" s="965" t="e">
        <f t="shared" si="10"/>
        <v>#DIV/0!</v>
      </c>
      <c r="T12" s="962" t="e">
        <f>U12/S12*1000</f>
        <v>#DIV/0!</v>
      </c>
      <c r="U12" s="963" t="e">
        <f t="shared" si="12"/>
        <v>#DIV/0!</v>
      </c>
      <c r="W12" s="975" t="e">
        <f t="shared" si="13"/>
        <v>#DIV/0!</v>
      </c>
      <c r="X12" s="976" t="e">
        <f t="shared" si="14"/>
        <v>#DIV/0!</v>
      </c>
      <c r="Y12" s="977" t="e">
        <f t="shared" si="15"/>
        <v>#DIV/0!</v>
      </c>
      <c r="AA12" s="972" t="s">
        <v>519</v>
      </c>
      <c r="AB12" s="973">
        <f>_xlfn.SUMIFS(W9:W27,Y9:Y27,"&gt;100",Y9:Y27,"&lt;1000")</f>
        <v>0</v>
      </c>
      <c r="AC12" s="973">
        <f>_xlfn.SUMIFS(X9:X27,Y9:Y27,"&gt;100",Y9:Y27,"&lt;1000")</f>
        <v>0</v>
      </c>
      <c r="AD12" s="974">
        <f>_xlfn.SUMIFS(Y9:Y27,Y9:Y27,"&gt;100",Y9:Y27,"&lt;1000")</f>
        <v>0</v>
      </c>
    </row>
    <row r="13" spans="1:30" ht="12.75">
      <c r="A13" s="993" t="s">
        <v>192</v>
      </c>
      <c r="B13" s="994"/>
      <c r="C13" s="995"/>
      <c r="D13" s="963">
        <f t="shared" si="2"/>
        <v>0</v>
      </c>
      <c r="E13" s="996"/>
      <c r="F13" s="995"/>
      <c r="G13" s="963">
        <f t="shared" si="0"/>
        <v>0</v>
      </c>
      <c r="H13" s="1000"/>
      <c r="I13" s="995"/>
      <c r="J13" s="963">
        <f t="shared" si="1"/>
        <v>0</v>
      </c>
      <c r="K13" s="37"/>
      <c r="L13" s="950" t="str">
        <f t="shared" si="3"/>
        <v>Котельная 5</v>
      </c>
      <c r="M13" s="961" t="e">
        <f t="shared" si="4"/>
        <v>#DIV/0!</v>
      </c>
      <c r="N13" s="962" t="e">
        <f t="shared" si="5"/>
        <v>#DIV/0!</v>
      </c>
      <c r="O13" s="963" t="e">
        <f t="shared" si="6"/>
        <v>#DIV/0!</v>
      </c>
      <c r="P13" s="964" t="e">
        <f t="shared" si="7"/>
        <v>#DIV/0!</v>
      </c>
      <c r="Q13" s="962" t="e">
        <f t="shared" si="8"/>
        <v>#DIV/0!</v>
      </c>
      <c r="R13" s="963" t="e">
        <f t="shared" si="9"/>
        <v>#DIV/0!</v>
      </c>
      <c r="S13" s="965" t="e">
        <f t="shared" si="10"/>
        <v>#DIV/0!</v>
      </c>
      <c r="T13" s="962" t="e">
        <f t="shared" si="11"/>
        <v>#DIV/0!</v>
      </c>
      <c r="U13" s="963" t="e">
        <f t="shared" si="12"/>
        <v>#DIV/0!</v>
      </c>
      <c r="W13" s="975" t="e">
        <f t="shared" si="13"/>
        <v>#DIV/0!</v>
      </c>
      <c r="X13" s="976" t="e">
        <f t="shared" si="14"/>
        <v>#DIV/0!</v>
      </c>
      <c r="Y13" s="977" t="e">
        <f t="shared" si="15"/>
        <v>#DIV/0!</v>
      </c>
      <c r="AA13" s="972" t="s">
        <v>520</v>
      </c>
      <c r="AB13" s="973">
        <f>_xlfn.SUMIFS(W9:W27,Y9:Y27,"&gt;10",Y9:Y27,"&lt;100")</f>
        <v>0</v>
      </c>
      <c r="AC13" s="973">
        <f>_xlfn.SUMIFS(X9:X27,Y9:Y27,"&gt;10",Y9:Y27,"&lt;100")</f>
        <v>0</v>
      </c>
      <c r="AD13" s="974">
        <f>_xlfn.SUMIFS(Y9:Y27,Y9:Y27,"&gt;10",Y9:Y27,"&lt;100")</f>
        <v>0</v>
      </c>
    </row>
    <row r="14" spans="1:30" ht="13.5" thickBot="1">
      <c r="A14" s="993" t="s">
        <v>193</v>
      </c>
      <c r="B14" s="994"/>
      <c r="C14" s="995"/>
      <c r="D14" s="963">
        <f t="shared" si="2"/>
        <v>0</v>
      </c>
      <c r="E14" s="996"/>
      <c r="F14" s="995"/>
      <c r="G14" s="963">
        <f t="shared" si="0"/>
        <v>0</v>
      </c>
      <c r="H14" s="1000"/>
      <c r="I14" s="995"/>
      <c r="J14" s="963">
        <f t="shared" si="1"/>
        <v>0</v>
      </c>
      <c r="K14" s="37"/>
      <c r="L14" s="950" t="str">
        <f t="shared" si="3"/>
        <v>Котельная 6</v>
      </c>
      <c r="M14" s="961" t="e">
        <f t="shared" si="4"/>
        <v>#DIV/0!</v>
      </c>
      <c r="N14" s="962" t="e">
        <f t="shared" si="5"/>
        <v>#DIV/0!</v>
      </c>
      <c r="O14" s="963" t="e">
        <f t="shared" si="6"/>
        <v>#DIV/0!</v>
      </c>
      <c r="P14" s="964" t="e">
        <f t="shared" si="7"/>
        <v>#DIV/0!</v>
      </c>
      <c r="Q14" s="962" t="e">
        <f t="shared" si="8"/>
        <v>#DIV/0!</v>
      </c>
      <c r="R14" s="963" t="e">
        <f t="shared" si="9"/>
        <v>#DIV/0!</v>
      </c>
      <c r="S14" s="965" t="e">
        <f t="shared" si="10"/>
        <v>#DIV/0!</v>
      </c>
      <c r="T14" s="962" t="e">
        <f t="shared" si="11"/>
        <v>#DIV/0!</v>
      </c>
      <c r="U14" s="963" t="e">
        <f t="shared" si="12"/>
        <v>#DIV/0!</v>
      </c>
      <c r="W14" s="975" t="e">
        <f t="shared" si="13"/>
        <v>#DIV/0!</v>
      </c>
      <c r="X14" s="976" t="e">
        <f t="shared" si="14"/>
        <v>#DIV/0!</v>
      </c>
      <c r="Y14" s="977" t="e">
        <f t="shared" si="15"/>
        <v>#DIV/0!</v>
      </c>
      <c r="AA14" s="978" t="s">
        <v>521</v>
      </c>
      <c r="AB14" s="979">
        <f>SUMIF(Y9:Y27,"&lt;10",W9:W27)</f>
        <v>0</v>
      </c>
      <c r="AC14" s="979">
        <f>SUMIF(Y9:Y27,"&lt;10",X9:X27)</f>
        <v>0</v>
      </c>
      <c r="AD14" s="980">
        <f>SUMIF(Y9:Y27,"&lt;10")</f>
        <v>0</v>
      </c>
    </row>
    <row r="15" spans="1:25" ht="12.75">
      <c r="A15" s="993" t="s">
        <v>194</v>
      </c>
      <c r="B15" s="994"/>
      <c r="C15" s="995"/>
      <c r="D15" s="963">
        <f t="shared" si="2"/>
        <v>0</v>
      </c>
      <c r="E15" s="996"/>
      <c r="F15" s="995"/>
      <c r="G15" s="963">
        <f t="shared" si="0"/>
        <v>0</v>
      </c>
      <c r="H15" s="1000"/>
      <c r="I15" s="995"/>
      <c r="J15" s="963">
        <f t="shared" si="1"/>
        <v>0</v>
      </c>
      <c r="K15" s="37"/>
      <c r="L15" s="950" t="str">
        <f t="shared" si="3"/>
        <v>Котельная 7</v>
      </c>
      <c r="M15" s="961" t="e">
        <f t="shared" si="4"/>
        <v>#DIV/0!</v>
      </c>
      <c r="N15" s="962" t="e">
        <f t="shared" si="5"/>
        <v>#DIV/0!</v>
      </c>
      <c r="O15" s="963" t="e">
        <f t="shared" si="6"/>
        <v>#DIV/0!</v>
      </c>
      <c r="P15" s="964" t="e">
        <f t="shared" si="7"/>
        <v>#DIV/0!</v>
      </c>
      <c r="Q15" s="962" t="e">
        <f t="shared" si="8"/>
        <v>#DIV/0!</v>
      </c>
      <c r="R15" s="963" t="e">
        <f t="shared" si="9"/>
        <v>#DIV/0!</v>
      </c>
      <c r="S15" s="965" t="e">
        <f t="shared" si="10"/>
        <v>#DIV/0!</v>
      </c>
      <c r="T15" s="962" t="e">
        <f t="shared" si="11"/>
        <v>#DIV/0!</v>
      </c>
      <c r="U15" s="963" t="e">
        <f t="shared" si="12"/>
        <v>#DIV/0!</v>
      </c>
      <c r="W15" s="975" t="e">
        <f t="shared" si="13"/>
        <v>#DIV/0!</v>
      </c>
      <c r="X15" s="976" t="e">
        <f t="shared" si="14"/>
        <v>#DIV/0!</v>
      </c>
      <c r="Y15" s="977" t="e">
        <f t="shared" si="15"/>
        <v>#DIV/0!</v>
      </c>
    </row>
    <row r="16" spans="1:25" ht="12.75">
      <c r="A16" s="993" t="s">
        <v>195</v>
      </c>
      <c r="B16" s="994"/>
      <c r="C16" s="995"/>
      <c r="D16" s="963">
        <f t="shared" si="2"/>
        <v>0</v>
      </c>
      <c r="E16" s="996"/>
      <c r="F16" s="995"/>
      <c r="G16" s="963">
        <f t="shared" si="0"/>
        <v>0</v>
      </c>
      <c r="H16" s="1000"/>
      <c r="I16" s="995"/>
      <c r="J16" s="963">
        <f t="shared" si="1"/>
        <v>0</v>
      </c>
      <c r="K16" s="37"/>
      <c r="L16" s="950" t="str">
        <f t="shared" si="3"/>
        <v>Котельная 8</v>
      </c>
      <c r="M16" s="961" t="e">
        <f t="shared" si="4"/>
        <v>#DIV/0!</v>
      </c>
      <c r="N16" s="962" t="e">
        <f t="shared" si="5"/>
        <v>#DIV/0!</v>
      </c>
      <c r="O16" s="963" t="e">
        <f t="shared" si="6"/>
        <v>#DIV/0!</v>
      </c>
      <c r="P16" s="964" t="e">
        <f t="shared" si="7"/>
        <v>#DIV/0!</v>
      </c>
      <c r="Q16" s="962" t="e">
        <f t="shared" si="8"/>
        <v>#DIV/0!</v>
      </c>
      <c r="R16" s="963" t="e">
        <f t="shared" si="9"/>
        <v>#DIV/0!</v>
      </c>
      <c r="S16" s="965" t="e">
        <f t="shared" si="10"/>
        <v>#DIV/0!</v>
      </c>
      <c r="T16" s="962" t="e">
        <f t="shared" si="11"/>
        <v>#DIV/0!</v>
      </c>
      <c r="U16" s="963" t="e">
        <f t="shared" si="12"/>
        <v>#DIV/0!</v>
      </c>
      <c r="W16" s="975" t="e">
        <f t="shared" si="13"/>
        <v>#DIV/0!</v>
      </c>
      <c r="X16" s="976" t="e">
        <f t="shared" si="14"/>
        <v>#DIV/0!</v>
      </c>
      <c r="Y16" s="977" t="e">
        <f t="shared" si="15"/>
        <v>#DIV/0!</v>
      </c>
    </row>
    <row r="17" spans="1:25" ht="12.75">
      <c r="A17" s="993" t="s">
        <v>196</v>
      </c>
      <c r="B17" s="994"/>
      <c r="C17" s="995"/>
      <c r="D17" s="963">
        <f t="shared" si="2"/>
        <v>0</v>
      </c>
      <c r="E17" s="996"/>
      <c r="F17" s="995"/>
      <c r="G17" s="963">
        <f t="shared" si="0"/>
        <v>0</v>
      </c>
      <c r="H17" s="1000"/>
      <c r="I17" s="995"/>
      <c r="J17" s="963">
        <f t="shared" si="1"/>
        <v>0</v>
      </c>
      <c r="K17" s="37"/>
      <c r="L17" s="950" t="str">
        <f t="shared" si="3"/>
        <v>Котельная 9</v>
      </c>
      <c r="M17" s="961" t="e">
        <f t="shared" si="4"/>
        <v>#DIV/0!</v>
      </c>
      <c r="N17" s="962" t="e">
        <f t="shared" si="5"/>
        <v>#DIV/0!</v>
      </c>
      <c r="O17" s="963" t="e">
        <f t="shared" si="6"/>
        <v>#DIV/0!</v>
      </c>
      <c r="P17" s="964" t="e">
        <f t="shared" si="7"/>
        <v>#DIV/0!</v>
      </c>
      <c r="Q17" s="962" t="e">
        <f t="shared" si="8"/>
        <v>#DIV/0!</v>
      </c>
      <c r="R17" s="963" t="e">
        <f t="shared" si="9"/>
        <v>#DIV/0!</v>
      </c>
      <c r="S17" s="965" t="e">
        <f t="shared" si="10"/>
        <v>#DIV/0!</v>
      </c>
      <c r="T17" s="962" t="e">
        <f t="shared" si="11"/>
        <v>#DIV/0!</v>
      </c>
      <c r="U17" s="963" t="e">
        <f t="shared" si="12"/>
        <v>#DIV/0!</v>
      </c>
      <c r="W17" s="975" t="e">
        <f t="shared" si="13"/>
        <v>#DIV/0!</v>
      </c>
      <c r="X17" s="976" t="e">
        <f t="shared" si="14"/>
        <v>#DIV/0!</v>
      </c>
      <c r="Y17" s="977" t="e">
        <f t="shared" si="15"/>
        <v>#DIV/0!</v>
      </c>
    </row>
    <row r="18" spans="1:25" ht="12.75">
      <c r="A18" s="993" t="s">
        <v>197</v>
      </c>
      <c r="B18" s="994"/>
      <c r="C18" s="995"/>
      <c r="D18" s="963">
        <f t="shared" si="2"/>
        <v>0</v>
      </c>
      <c r="E18" s="996"/>
      <c r="F18" s="995"/>
      <c r="G18" s="963">
        <f t="shared" si="0"/>
        <v>0</v>
      </c>
      <c r="H18" s="1000"/>
      <c r="I18" s="995"/>
      <c r="J18" s="963">
        <f t="shared" si="1"/>
        <v>0</v>
      </c>
      <c r="K18" s="37"/>
      <c r="L18" s="950" t="str">
        <f t="shared" si="3"/>
        <v>Котельная 10</v>
      </c>
      <c r="M18" s="961" t="e">
        <f t="shared" si="4"/>
        <v>#DIV/0!</v>
      </c>
      <c r="N18" s="962" t="e">
        <f t="shared" si="5"/>
        <v>#DIV/0!</v>
      </c>
      <c r="O18" s="963" t="e">
        <f t="shared" si="6"/>
        <v>#DIV/0!</v>
      </c>
      <c r="P18" s="964" t="e">
        <f t="shared" si="7"/>
        <v>#DIV/0!</v>
      </c>
      <c r="Q18" s="962" t="e">
        <f t="shared" si="8"/>
        <v>#DIV/0!</v>
      </c>
      <c r="R18" s="963" t="e">
        <f t="shared" si="9"/>
        <v>#DIV/0!</v>
      </c>
      <c r="S18" s="965" t="e">
        <f t="shared" si="10"/>
        <v>#DIV/0!</v>
      </c>
      <c r="T18" s="962" t="e">
        <f t="shared" si="11"/>
        <v>#DIV/0!</v>
      </c>
      <c r="U18" s="963" t="e">
        <f t="shared" si="12"/>
        <v>#DIV/0!</v>
      </c>
      <c r="W18" s="975" t="e">
        <f t="shared" si="13"/>
        <v>#DIV/0!</v>
      </c>
      <c r="X18" s="976" t="e">
        <f t="shared" si="14"/>
        <v>#DIV/0!</v>
      </c>
      <c r="Y18" s="977" t="e">
        <f t="shared" si="15"/>
        <v>#DIV/0!</v>
      </c>
    </row>
    <row r="19" spans="1:25" ht="12.75">
      <c r="A19" s="993" t="s">
        <v>198</v>
      </c>
      <c r="B19" s="994"/>
      <c r="C19" s="995"/>
      <c r="D19" s="963">
        <f t="shared" si="2"/>
        <v>0</v>
      </c>
      <c r="E19" s="996"/>
      <c r="F19" s="995"/>
      <c r="G19" s="963">
        <f t="shared" si="0"/>
        <v>0</v>
      </c>
      <c r="H19" s="1000"/>
      <c r="I19" s="995"/>
      <c r="J19" s="963">
        <f t="shared" si="1"/>
        <v>0</v>
      </c>
      <c r="K19" s="37"/>
      <c r="L19" s="950" t="str">
        <f t="shared" si="3"/>
        <v>Котельная 11</v>
      </c>
      <c r="M19" s="961" t="e">
        <f t="shared" si="4"/>
        <v>#DIV/0!</v>
      </c>
      <c r="N19" s="962" t="e">
        <f t="shared" si="5"/>
        <v>#DIV/0!</v>
      </c>
      <c r="O19" s="963" t="e">
        <f t="shared" si="6"/>
        <v>#DIV/0!</v>
      </c>
      <c r="P19" s="964" t="e">
        <f t="shared" si="7"/>
        <v>#DIV/0!</v>
      </c>
      <c r="Q19" s="962" t="e">
        <f t="shared" si="8"/>
        <v>#DIV/0!</v>
      </c>
      <c r="R19" s="963" t="e">
        <f t="shared" si="9"/>
        <v>#DIV/0!</v>
      </c>
      <c r="S19" s="965" t="e">
        <f t="shared" si="10"/>
        <v>#DIV/0!</v>
      </c>
      <c r="T19" s="962" t="e">
        <f t="shared" si="11"/>
        <v>#DIV/0!</v>
      </c>
      <c r="U19" s="963" t="e">
        <f t="shared" si="12"/>
        <v>#DIV/0!</v>
      </c>
      <c r="W19" s="975" t="e">
        <f t="shared" si="13"/>
        <v>#DIV/0!</v>
      </c>
      <c r="X19" s="976" t="e">
        <f t="shared" si="14"/>
        <v>#DIV/0!</v>
      </c>
      <c r="Y19" s="977" t="e">
        <f t="shared" si="15"/>
        <v>#DIV/0!</v>
      </c>
    </row>
    <row r="20" spans="1:25" ht="12.75">
      <c r="A20" s="993" t="s">
        <v>199</v>
      </c>
      <c r="B20" s="994"/>
      <c r="C20" s="995"/>
      <c r="D20" s="963">
        <f t="shared" si="2"/>
        <v>0</v>
      </c>
      <c r="E20" s="996"/>
      <c r="F20" s="995"/>
      <c r="G20" s="963">
        <f t="shared" si="0"/>
        <v>0</v>
      </c>
      <c r="H20" s="1000"/>
      <c r="I20" s="995"/>
      <c r="J20" s="963">
        <f t="shared" si="1"/>
        <v>0</v>
      </c>
      <c r="K20" s="37"/>
      <c r="L20" s="950" t="str">
        <f t="shared" si="3"/>
        <v>Котельная 12</v>
      </c>
      <c r="M20" s="961" t="e">
        <f t="shared" si="4"/>
        <v>#DIV/0!</v>
      </c>
      <c r="N20" s="962" t="e">
        <f t="shared" si="5"/>
        <v>#DIV/0!</v>
      </c>
      <c r="O20" s="963" t="e">
        <f t="shared" si="6"/>
        <v>#DIV/0!</v>
      </c>
      <c r="P20" s="964" t="e">
        <f t="shared" si="7"/>
        <v>#DIV/0!</v>
      </c>
      <c r="Q20" s="962" t="e">
        <f t="shared" si="8"/>
        <v>#DIV/0!</v>
      </c>
      <c r="R20" s="963" t="e">
        <f t="shared" si="9"/>
        <v>#DIV/0!</v>
      </c>
      <c r="S20" s="965" t="e">
        <f t="shared" si="10"/>
        <v>#DIV/0!</v>
      </c>
      <c r="T20" s="962" t="e">
        <f t="shared" si="11"/>
        <v>#DIV/0!</v>
      </c>
      <c r="U20" s="963" t="e">
        <f t="shared" si="12"/>
        <v>#DIV/0!</v>
      </c>
      <c r="W20" s="975" t="e">
        <f>O20/$V$8</f>
        <v>#DIV/0!</v>
      </c>
      <c r="X20" s="976" t="e">
        <f t="shared" si="14"/>
        <v>#DIV/0!</v>
      </c>
      <c r="Y20" s="977" t="e">
        <f t="shared" si="15"/>
        <v>#DIV/0!</v>
      </c>
    </row>
    <row r="21" spans="1:25" ht="12.75">
      <c r="A21" s="993" t="s">
        <v>200</v>
      </c>
      <c r="B21" s="994"/>
      <c r="C21" s="995"/>
      <c r="D21" s="963">
        <f t="shared" si="2"/>
        <v>0</v>
      </c>
      <c r="E21" s="996"/>
      <c r="F21" s="995"/>
      <c r="G21" s="963">
        <f t="shared" si="0"/>
        <v>0</v>
      </c>
      <c r="H21" s="1000"/>
      <c r="I21" s="995"/>
      <c r="J21" s="963">
        <f t="shared" si="1"/>
        <v>0</v>
      </c>
      <c r="K21" s="37"/>
      <c r="L21" s="950" t="str">
        <f t="shared" si="3"/>
        <v>Котельная 13</v>
      </c>
      <c r="M21" s="961" t="e">
        <f t="shared" si="4"/>
        <v>#DIV/0!</v>
      </c>
      <c r="N21" s="962" t="e">
        <f t="shared" si="5"/>
        <v>#DIV/0!</v>
      </c>
      <c r="O21" s="963" t="e">
        <f t="shared" si="6"/>
        <v>#DIV/0!</v>
      </c>
      <c r="P21" s="964" t="e">
        <f t="shared" si="7"/>
        <v>#DIV/0!</v>
      </c>
      <c r="Q21" s="962" t="e">
        <f t="shared" si="8"/>
        <v>#DIV/0!</v>
      </c>
      <c r="R21" s="963" t="e">
        <f t="shared" si="9"/>
        <v>#DIV/0!</v>
      </c>
      <c r="S21" s="965" t="e">
        <f t="shared" si="10"/>
        <v>#DIV/0!</v>
      </c>
      <c r="T21" s="962" t="e">
        <f t="shared" si="11"/>
        <v>#DIV/0!</v>
      </c>
      <c r="U21" s="963" t="e">
        <f t="shared" si="12"/>
        <v>#DIV/0!</v>
      </c>
      <c r="W21" s="972" t="e">
        <f t="shared" si="13"/>
        <v>#DIV/0!</v>
      </c>
      <c r="X21" s="986" t="e">
        <f t="shared" si="14"/>
        <v>#DIV/0!</v>
      </c>
      <c r="Y21" s="990" t="e">
        <f t="shared" si="15"/>
        <v>#DIV/0!</v>
      </c>
    </row>
    <row r="22" spans="1:25" ht="12.75">
      <c r="A22" s="993" t="s">
        <v>201</v>
      </c>
      <c r="B22" s="994"/>
      <c r="C22" s="995"/>
      <c r="D22" s="963">
        <f t="shared" si="2"/>
        <v>0</v>
      </c>
      <c r="E22" s="996"/>
      <c r="F22" s="995"/>
      <c r="G22" s="963">
        <f t="shared" si="0"/>
        <v>0</v>
      </c>
      <c r="H22" s="1000"/>
      <c r="I22" s="995"/>
      <c r="J22" s="963">
        <f t="shared" si="1"/>
        <v>0</v>
      </c>
      <c r="K22" s="37"/>
      <c r="L22" s="950" t="str">
        <f t="shared" si="3"/>
        <v>Котельная 14</v>
      </c>
      <c r="M22" s="961" t="e">
        <f t="shared" si="4"/>
        <v>#DIV/0!</v>
      </c>
      <c r="N22" s="962" t="e">
        <f t="shared" si="5"/>
        <v>#DIV/0!</v>
      </c>
      <c r="O22" s="963" t="e">
        <f t="shared" si="6"/>
        <v>#DIV/0!</v>
      </c>
      <c r="P22" s="964" t="e">
        <f t="shared" si="7"/>
        <v>#DIV/0!</v>
      </c>
      <c r="Q22" s="962" t="e">
        <f t="shared" si="8"/>
        <v>#DIV/0!</v>
      </c>
      <c r="R22" s="963" t="e">
        <f t="shared" si="9"/>
        <v>#DIV/0!</v>
      </c>
      <c r="S22" s="965" t="e">
        <f t="shared" si="10"/>
        <v>#DIV/0!</v>
      </c>
      <c r="T22" s="962" t="e">
        <f t="shared" si="11"/>
        <v>#DIV/0!</v>
      </c>
      <c r="U22" s="963" t="e">
        <f t="shared" si="12"/>
        <v>#DIV/0!</v>
      </c>
      <c r="W22" s="972" t="e">
        <f t="shared" si="13"/>
        <v>#DIV/0!</v>
      </c>
      <c r="X22" s="986" t="e">
        <f t="shared" si="14"/>
        <v>#DIV/0!</v>
      </c>
      <c r="Y22" s="990" t="e">
        <f t="shared" si="15"/>
        <v>#DIV/0!</v>
      </c>
    </row>
    <row r="23" spans="1:25" ht="12.75">
      <c r="A23" s="993" t="s">
        <v>202</v>
      </c>
      <c r="B23" s="994"/>
      <c r="C23" s="995"/>
      <c r="D23" s="963">
        <f t="shared" si="2"/>
        <v>0</v>
      </c>
      <c r="E23" s="996"/>
      <c r="F23" s="995"/>
      <c r="G23" s="963">
        <f t="shared" si="0"/>
        <v>0</v>
      </c>
      <c r="H23" s="1000"/>
      <c r="I23" s="995"/>
      <c r="J23" s="963">
        <f t="shared" si="1"/>
        <v>0</v>
      </c>
      <c r="K23" s="37"/>
      <c r="L23" s="950" t="str">
        <f t="shared" si="3"/>
        <v>Котельная 15</v>
      </c>
      <c r="M23" s="961" t="e">
        <f t="shared" si="4"/>
        <v>#DIV/0!</v>
      </c>
      <c r="N23" s="962" t="e">
        <f t="shared" si="5"/>
        <v>#DIV/0!</v>
      </c>
      <c r="O23" s="963" t="e">
        <f t="shared" si="6"/>
        <v>#DIV/0!</v>
      </c>
      <c r="P23" s="964" t="e">
        <f t="shared" si="7"/>
        <v>#DIV/0!</v>
      </c>
      <c r="Q23" s="962" t="e">
        <f t="shared" si="8"/>
        <v>#DIV/0!</v>
      </c>
      <c r="R23" s="963" t="e">
        <f t="shared" si="9"/>
        <v>#DIV/0!</v>
      </c>
      <c r="S23" s="965" t="e">
        <f t="shared" si="10"/>
        <v>#DIV/0!</v>
      </c>
      <c r="T23" s="962" t="e">
        <f t="shared" si="11"/>
        <v>#DIV/0!</v>
      </c>
      <c r="U23" s="963" t="e">
        <f t="shared" si="12"/>
        <v>#DIV/0!</v>
      </c>
      <c r="W23" s="972" t="e">
        <f t="shared" si="13"/>
        <v>#DIV/0!</v>
      </c>
      <c r="X23" s="986" t="e">
        <f t="shared" si="14"/>
        <v>#DIV/0!</v>
      </c>
      <c r="Y23" s="990" t="e">
        <f t="shared" si="15"/>
        <v>#DIV/0!</v>
      </c>
    </row>
    <row r="24" spans="1:25" ht="12.75">
      <c r="A24" s="993" t="s">
        <v>203</v>
      </c>
      <c r="B24" s="994"/>
      <c r="C24" s="995"/>
      <c r="D24" s="963">
        <f t="shared" si="2"/>
        <v>0</v>
      </c>
      <c r="E24" s="996"/>
      <c r="F24" s="995"/>
      <c r="G24" s="963">
        <f t="shared" si="0"/>
        <v>0</v>
      </c>
      <c r="H24" s="1000"/>
      <c r="I24" s="995"/>
      <c r="J24" s="963">
        <f t="shared" si="1"/>
        <v>0</v>
      </c>
      <c r="K24" s="37"/>
      <c r="L24" s="950" t="str">
        <f t="shared" si="3"/>
        <v>Котельная 16</v>
      </c>
      <c r="M24" s="961" t="e">
        <f t="shared" si="4"/>
        <v>#DIV/0!</v>
      </c>
      <c r="N24" s="962" t="e">
        <f t="shared" si="5"/>
        <v>#DIV/0!</v>
      </c>
      <c r="O24" s="963" t="e">
        <f t="shared" si="6"/>
        <v>#DIV/0!</v>
      </c>
      <c r="P24" s="964" t="e">
        <f t="shared" si="7"/>
        <v>#DIV/0!</v>
      </c>
      <c r="Q24" s="962" t="e">
        <f t="shared" si="8"/>
        <v>#DIV/0!</v>
      </c>
      <c r="R24" s="963" t="e">
        <f t="shared" si="9"/>
        <v>#DIV/0!</v>
      </c>
      <c r="S24" s="965" t="e">
        <f t="shared" si="10"/>
        <v>#DIV/0!</v>
      </c>
      <c r="T24" s="962" t="e">
        <f t="shared" si="11"/>
        <v>#DIV/0!</v>
      </c>
      <c r="U24" s="963" t="e">
        <f t="shared" si="12"/>
        <v>#DIV/0!</v>
      </c>
      <c r="W24" s="972" t="e">
        <f t="shared" si="13"/>
        <v>#DIV/0!</v>
      </c>
      <c r="X24" s="986" t="e">
        <f t="shared" si="14"/>
        <v>#DIV/0!</v>
      </c>
      <c r="Y24" s="990" t="e">
        <f t="shared" si="15"/>
        <v>#DIV/0!</v>
      </c>
    </row>
    <row r="25" spans="1:25" ht="12.75">
      <c r="A25" s="993" t="s">
        <v>204</v>
      </c>
      <c r="B25" s="994"/>
      <c r="C25" s="995"/>
      <c r="D25" s="963">
        <f t="shared" si="2"/>
        <v>0</v>
      </c>
      <c r="E25" s="996"/>
      <c r="F25" s="995"/>
      <c r="G25" s="963">
        <f t="shared" si="0"/>
        <v>0</v>
      </c>
      <c r="H25" s="1000"/>
      <c r="I25" s="995"/>
      <c r="J25" s="963">
        <f t="shared" si="1"/>
        <v>0</v>
      </c>
      <c r="K25" s="37"/>
      <c r="L25" s="950" t="str">
        <f t="shared" si="3"/>
        <v>Котельная 17</v>
      </c>
      <c r="M25" s="961" t="e">
        <f t="shared" si="4"/>
        <v>#DIV/0!</v>
      </c>
      <c r="N25" s="962" t="e">
        <f t="shared" si="5"/>
        <v>#DIV/0!</v>
      </c>
      <c r="O25" s="963" t="e">
        <f t="shared" si="6"/>
        <v>#DIV/0!</v>
      </c>
      <c r="P25" s="964" t="e">
        <f t="shared" si="7"/>
        <v>#DIV/0!</v>
      </c>
      <c r="Q25" s="962" t="e">
        <f t="shared" si="8"/>
        <v>#DIV/0!</v>
      </c>
      <c r="R25" s="963" t="e">
        <f t="shared" si="9"/>
        <v>#DIV/0!</v>
      </c>
      <c r="S25" s="965" t="e">
        <f t="shared" si="10"/>
        <v>#DIV/0!</v>
      </c>
      <c r="T25" s="962" t="e">
        <f t="shared" si="11"/>
        <v>#DIV/0!</v>
      </c>
      <c r="U25" s="963" t="e">
        <f t="shared" si="12"/>
        <v>#DIV/0!</v>
      </c>
      <c r="W25" s="972" t="e">
        <f t="shared" si="13"/>
        <v>#DIV/0!</v>
      </c>
      <c r="X25" s="986" t="e">
        <f t="shared" si="14"/>
        <v>#DIV/0!</v>
      </c>
      <c r="Y25" s="990" t="e">
        <f t="shared" si="15"/>
        <v>#DIV/0!</v>
      </c>
    </row>
    <row r="26" spans="1:25" ht="12.75">
      <c r="A26" s="993" t="s">
        <v>205</v>
      </c>
      <c r="B26" s="994"/>
      <c r="C26" s="995"/>
      <c r="D26" s="963">
        <f t="shared" si="2"/>
        <v>0</v>
      </c>
      <c r="E26" s="996"/>
      <c r="F26" s="995"/>
      <c r="G26" s="963">
        <f t="shared" si="0"/>
        <v>0</v>
      </c>
      <c r="H26" s="1000"/>
      <c r="I26" s="995"/>
      <c r="J26" s="963">
        <f t="shared" si="1"/>
        <v>0</v>
      </c>
      <c r="K26" s="37"/>
      <c r="L26" s="950" t="str">
        <f t="shared" si="3"/>
        <v>Котельная 18</v>
      </c>
      <c r="M26" s="961" t="e">
        <f t="shared" si="4"/>
        <v>#DIV/0!</v>
      </c>
      <c r="N26" s="962" t="e">
        <f t="shared" si="5"/>
        <v>#DIV/0!</v>
      </c>
      <c r="O26" s="963" t="e">
        <f t="shared" si="6"/>
        <v>#DIV/0!</v>
      </c>
      <c r="P26" s="964" t="e">
        <f t="shared" si="7"/>
        <v>#DIV/0!</v>
      </c>
      <c r="Q26" s="962" t="e">
        <f t="shared" si="8"/>
        <v>#DIV/0!</v>
      </c>
      <c r="R26" s="963" t="e">
        <f t="shared" si="9"/>
        <v>#DIV/0!</v>
      </c>
      <c r="S26" s="965" t="e">
        <f t="shared" si="10"/>
        <v>#DIV/0!</v>
      </c>
      <c r="T26" s="962" t="e">
        <f t="shared" si="11"/>
        <v>#DIV/0!</v>
      </c>
      <c r="U26" s="963" t="e">
        <f t="shared" si="12"/>
        <v>#DIV/0!</v>
      </c>
      <c r="W26" s="972" t="e">
        <f t="shared" si="13"/>
        <v>#DIV/0!</v>
      </c>
      <c r="X26" s="986" t="e">
        <f t="shared" si="14"/>
        <v>#DIV/0!</v>
      </c>
      <c r="Y26" s="990" t="e">
        <f t="shared" si="15"/>
        <v>#DIV/0!</v>
      </c>
    </row>
    <row r="27" spans="1:25" ht="12.75">
      <c r="A27" s="993" t="s">
        <v>206</v>
      </c>
      <c r="B27" s="994"/>
      <c r="C27" s="995"/>
      <c r="D27" s="963">
        <f t="shared" si="2"/>
        <v>0</v>
      </c>
      <c r="E27" s="996"/>
      <c r="F27" s="995"/>
      <c r="G27" s="963">
        <f t="shared" si="0"/>
        <v>0</v>
      </c>
      <c r="H27" s="1000"/>
      <c r="I27" s="995"/>
      <c r="J27" s="963">
        <f t="shared" si="1"/>
        <v>0</v>
      </c>
      <c r="K27" s="37"/>
      <c r="L27" s="950" t="str">
        <f t="shared" si="3"/>
        <v>Котельная 19</v>
      </c>
      <c r="M27" s="961" t="e">
        <f t="shared" si="4"/>
        <v>#DIV/0!</v>
      </c>
      <c r="N27" s="962" t="e">
        <f t="shared" si="5"/>
        <v>#DIV/0!</v>
      </c>
      <c r="O27" s="963" t="e">
        <f t="shared" si="6"/>
        <v>#DIV/0!</v>
      </c>
      <c r="P27" s="964" t="e">
        <f t="shared" si="7"/>
        <v>#DIV/0!</v>
      </c>
      <c r="Q27" s="962" t="e">
        <f t="shared" si="8"/>
        <v>#DIV/0!</v>
      </c>
      <c r="R27" s="963" t="e">
        <f t="shared" si="9"/>
        <v>#DIV/0!</v>
      </c>
      <c r="S27" s="965" t="e">
        <f t="shared" si="10"/>
        <v>#DIV/0!</v>
      </c>
      <c r="T27" s="962" t="e">
        <f t="shared" si="11"/>
        <v>#DIV/0!</v>
      </c>
      <c r="U27" s="963" t="e">
        <f t="shared" si="12"/>
        <v>#DIV/0!</v>
      </c>
      <c r="W27" s="972" t="e">
        <f t="shared" si="13"/>
        <v>#DIV/0!</v>
      </c>
      <c r="X27" s="986" t="e">
        <f t="shared" si="14"/>
        <v>#DIV/0!</v>
      </c>
      <c r="Y27" s="990" t="e">
        <f t="shared" si="15"/>
        <v>#DIV/0!</v>
      </c>
    </row>
    <row r="28" spans="1:25" ht="13.5" thickBot="1">
      <c r="A28" s="998"/>
      <c r="B28" s="999"/>
      <c r="C28" s="951"/>
      <c r="D28" s="1002"/>
      <c r="E28" s="997"/>
      <c r="F28" s="952"/>
      <c r="G28" s="1002"/>
      <c r="H28" s="1001"/>
      <c r="I28" s="952"/>
      <c r="J28" s="1002"/>
      <c r="K28" s="36"/>
      <c r="L28" s="956"/>
      <c r="M28" s="957"/>
      <c r="N28" s="952"/>
      <c r="O28" s="958"/>
      <c r="P28" s="959"/>
      <c r="Q28" s="952"/>
      <c r="R28" s="958"/>
      <c r="S28" s="953"/>
      <c r="T28" s="954"/>
      <c r="U28" s="958"/>
      <c r="W28" s="978"/>
      <c r="X28" s="991"/>
      <c r="Y28" s="992"/>
    </row>
    <row r="29" spans="1:10" ht="12.75">
      <c r="A29" s="955"/>
      <c r="B29" s="955"/>
      <c r="C29" s="955"/>
      <c r="D29" s="955"/>
      <c r="E29" s="955"/>
      <c r="F29" s="955"/>
      <c r="G29" s="955"/>
      <c r="H29" s="955"/>
      <c r="I29" s="955"/>
      <c r="J29" s="955"/>
    </row>
    <row r="30" spans="1:10" ht="16.5" thickBot="1">
      <c r="A30" s="3227" t="s">
        <v>803</v>
      </c>
      <c r="B30" s="3227"/>
      <c r="C30" s="3227"/>
      <c r="D30" s="3227"/>
      <c r="E30" s="3227"/>
      <c r="F30" s="3227"/>
      <c r="G30" s="3227"/>
      <c r="H30" s="3227"/>
      <c r="I30" s="3227"/>
      <c r="J30" s="3227"/>
    </row>
    <row r="31" spans="1:21" ht="16.5" thickBot="1">
      <c r="A31" s="3221"/>
      <c r="B31" s="3223" t="s">
        <v>164</v>
      </c>
      <c r="C31" s="3224"/>
      <c r="D31" s="3225"/>
      <c r="E31" s="3226" t="s">
        <v>165</v>
      </c>
      <c r="F31" s="3224"/>
      <c r="G31" s="3225"/>
      <c r="H31" s="3226" t="s">
        <v>804</v>
      </c>
      <c r="I31" s="3224"/>
      <c r="J31" s="3225"/>
      <c r="K31" s="33"/>
      <c r="L31" s="3221"/>
      <c r="M31" s="3223" t="s">
        <v>164</v>
      </c>
      <c r="N31" s="3224"/>
      <c r="O31" s="3225"/>
      <c r="P31" s="3226" t="s">
        <v>165</v>
      </c>
      <c r="Q31" s="3224"/>
      <c r="R31" s="3225"/>
      <c r="S31" s="3226" t="str">
        <f>H31</f>
        <v>всего за 2026 год</v>
      </c>
      <c r="T31" s="3224"/>
      <c r="U31" s="3225"/>
    </row>
    <row r="32" spans="1:30" ht="123.75" thickBot="1">
      <c r="A32" s="3222"/>
      <c r="B32" s="937" t="s">
        <v>127</v>
      </c>
      <c r="C32" s="938" t="s">
        <v>509</v>
      </c>
      <c r="D32" s="939" t="s">
        <v>128</v>
      </c>
      <c r="E32" s="940" t="s">
        <v>127</v>
      </c>
      <c r="F32" s="938" t="s">
        <v>510</v>
      </c>
      <c r="G32" s="939" t="s">
        <v>128</v>
      </c>
      <c r="H32" s="940" t="s">
        <v>127</v>
      </c>
      <c r="I32" s="938" t="s">
        <v>510</v>
      </c>
      <c r="J32" s="939" t="s">
        <v>128</v>
      </c>
      <c r="K32" s="34"/>
      <c r="L32" s="3222"/>
      <c r="M32" s="937" t="s">
        <v>127</v>
      </c>
      <c r="N32" s="938" t="s">
        <v>510</v>
      </c>
      <c r="O32" s="939" t="s">
        <v>128</v>
      </c>
      <c r="P32" s="940" t="s">
        <v>127</v>
      </c>
      <c r="Q32" s="938" t="s">
        <v>510</v>
      </c>
      <c r="R32" s="939" t="s">
        <v>128</v>
      </c>
      <c r="S32" s="940" t="s">
        <v>127</v>
      </c>
      <c r="T32" s="938" t="s">
        <v>510</v>
      </c>
      <c r="U32" s="939" t="s">
        <v>128</v>
      </c>
      <c r="V32" s="981" t="s">
        <v>56</v>
      </c>
      <c r="W32" s="3218" t="s">
        <v>511</v>
      </c>
      <c r="X32" s="3219"/>
      <c r="Y32" s="3220"/>
      <c r="AA32" s="3218" t="s">
        <v>512</v>
      </c>
      <c r="AB32" s="3219"/>
      <c r="AC32" s="3219"/>
      <c r="AD32" s="3220"/>
    </row>
    <row r="33" spans="1:30" ht="13.5" thickBot="1">
      <c r="A33" s="941">
        <v>1</v>
      </c>
      <c r="B33" s="942">
        <v>2</v>
      </c>
      <c r="C33" s="943">
        <v>3</v>
      </c>
      <c r="D33" s="944">
        <v>4</v>
      </c>
      <c r="E33" s="945">
        <v>5</v>
      </c>
      <c r="F33" s="943">
        <v>6</v>
      </c>
      <c r="G33" s="944">
        <v>7</v>
      </c>
      <c r="H33" s="945">
        <v>8</v>
      </c>
      <c r="I33" s="943">
        <v>9</v>
      </c>
      <c r="J33" s="944">
        <v>10</v>
      </c>
      <c r="K33" s="35"/>
      <c r="L33" s="941">
        <v>1</v>
      </c>
      <c r="M33" s="942">
        <v>2</v>
      </c>
      <c r="N33" s="943">
        <v>3</v>
      </c>
      <c r="O33" s="944">
        <v>4</v>
      </c>
      <c r="P33" s="945">
        <v>5</v>
      </c>
      <c r="Q33" s="943">
        <v>6</v>
      </c>
      <c r="R33" s="944">
        <v>7</v>
      </c>
      <c r="S33" s="945">
        <v>8</v>
      </c>
      <c r="T33" s="943">
        <v>9</v>
      </c>
      <c r="U33" s="944">
        <v>10</v>
      </c>
      <c r="W33" s="966" t="s">
        <v>513</v>
      </c>
      <c r="X33" s="967" t="s">
        <v>514</v>
      </c>
      <c r="Y33" s="968" t="s">
        <v>25</v>
      </c>
      <c r="AA33" s="969"/>
      <c r="AB33" s="970" t="s">
        <v>513</v>
      </c>
      <c r="AC33" s="970" t="s">
        <v>514</v>
      </c>
      <c r="AD33" s="971" t="s">
        <v>25</v>
      </c>
    </row>
    <row r="34" spans="1:30" ht="13.5" thickBot="1">
      <c r="A34" s="946" t="s">
        <v>129</v>
      </c>
      <c r="B34" s="947">
        <f>SUM(B35:B53)</f>
        <v>0</v>
      </c>
      <c r="C34" s="1004"/>
      <c r="D34" s="948">
        <f>SUM(D35:D53)</f>
        <v>0</v>
      </c>
      <c r="E34" s="949">
        <f>E35+E36+E37+E38+E39+E40+E41+E42+E43+E44+E45+E46+E47+E48+E49+E50+E51+E52+E53</f>
        <v>0</v>
      </c>
      <c r="F34" s="1004"/>
      <c r="G34" s="948">
        <f>SUM(G35:G53)</f>
        <v>0</v>
      </c>
      <c r="H34" s="949">
        <f>SUM(H35:H53)</f>
        <v>0</v>
      </c>
      <c r="I34" s="1004"/>
      <c r="J34" s="948">
        <f>D34+G34</f>
        <v>0</v>
      </c>
      <c r="K34" s="36"/>
      <c r="L34" s="946" t="s">
        <v>129</v>
      </c>
      <c r="M34" s="947" t="e">
        <f>S34*M8/P8</f>
        <v>#DIV/0!</v>
      </c>
      <c r="N34" s="960"/>
      <c r="O34" s="948" t="e">
        <f>M34*N34/1000</f>
        <v>#DIV/0!</v>
      </c>
      <c r="P34" s="949" t="e">
        <f>S34-M34</f>
        <v>#DIV/0!</v>
      </c>
      <c r="Q34" s="960"/>
      <c r="R34" s="948" t="e">
        <f>P34*Q34/1000</f>
        <v>#DIV/0!</v>
      </c>
      <c r="S34" s="949">
        <f>'Полезный отпуск'!T11</f>
        <v>0</v>
      </c>
      <c r="T34" s="960"/>
      <c r="U34" s="948" t="e">
        <f>O34+R34</f>
        <v>#DIV/0!</v>
      </c>
      <c r="V34" s="982" t="e">
        <f>Топливо!I8</f>
        <v>#DIV/0!</v>
      </c>
      <c r="W34" s="983" t="e">
        <f>O34/V34</f>
        <v>#DIV/0!</v>
      </c>
      <c r="X34" s="984" t="e">
        <f>R34/V34</f>
        <v>#DIV/0!</v>
      </c>
      <c r="Y34" s="985" t="e">
        <f>U34/V34</f>
        <v>#DIV/0!</v>
      </c>
      <c r="AA34" s="972" t="s">
        <v>515</v>
      </c>
      <c r="AB34" s="973">
        <f>SUMIF(Y35:Y53,"&gt;500000",W35:W53)</f>
        <v>0</v>
      </c>
      <c r="AC34" s="973">
        <f>SUMIF(Y35:Y53,"&gt;500000",X35:X53)</f>
        <v>0</v>
      </c>
      <c r="AD34" s="974">
        <f>SUMIF(Y35:Y53,"&gt;500000")</f>
        <v>0</v>
      </c>
    </row>
    <row r="35" spans="1:30" ht="12.75">
      <c r="A35" s="993" t="s">
        <v>188</v>
      </c>
      <c r="B35" s="994"/>
      <c r="C35" s="995"/>
      <c r="D35" s="963">
        <f>B35*C35/1000</f>
        <v>0</v>
      </c>
      <c r="E35" s="996"/>
      <c r="F35" s="995"/>
      <c r="G35" s="963">
        <f>E35*F35/1000</f>
        <v>0</v>
      </c>
      <c r="H35" s="1000"/>
      <c r="I35" s="995"/>
      <c r="J35" s="963">
        <f aca="true" t="shared" si="16" ref="J35:J53">H35*I35/1000</f>
        <v>0</v>
      </c>
      <c r="K35" s="37"/>
      <c r="L35" s="950" t="str">
        <f>A35</f>
        <v>Котельная 1</v>
      </c>
      <c r="M35" s="961" t="e">
        <f>$M$8*B35/$B$8</f>
        <v>#DIV/0!</v>
      </c>
      <c r="N35" s="962" t="e">
        <f>O35/M35*1000</f>
        <v>#DIV/0!</v>
      </c>
      <c r="O35" s="963" t="e">
        <f>$O$8*D35/$D$8</f>
        <v>#DIV/0!</v>
      </c>
      <c r="P35" s="964" t="e">
        <f>$P$8*E35/$E$8</f>
        <v>#DIV/0!</v>
      </c>
      <c r="Q35" s="962" t="e">
        <f>R35/P35*1000</f>
        <v>#DIV/0!</v>
      </c>
      <c r="R35" s="963" t="e">
        <f>$R$8*G35/$G$8</f>
        <v>#DIV/0!</v>
      </c>
      <c r="S35" s="965" t="e">
        <f>M35+P35</f>
        <v>#DIV/0!</v>
      </c>
      <c r="T35" s="962" t="e">
        <f>U35/S35*1000</f>
        <v>#DIV/0!</v>
      </c>
      <c r="U35" s="963" t="e">
        <f>O35+R35</f>
        <v>#DIV/0!</v>
      </c>
      <c r="W35" s="987" t="e">
        <f>O35/$V$34</f>
        <v>#DIV/0!</v>
      </c>
      <c r="X35" s="988" t="e">
        <f>R35/$V$34</f>
        <v>#DIV/0!</v>
      </c>
      <c r="Y35" s="989" t="e">
        <f>U35/$V$34</f>
        <v>#DIV/0!</v>
      </c>
      <c r="AA35" s="972" t="s">
        <v>516</v>
      </c>
      <c r="AB35" s="973">
        <f>_xlfn.SUMIFS(W35:W53,Y35:Y53,"&gt;100000",Y35:Y53,"&lt;500000")</f>
        <v>0</v>
      </c>
      <c r="AC35" s="973">
        <f>_xlfn.SUMIFS(X35:X53,Y35:Y53,"&gt;100000",Y35:Y53,"&lt;500000")</f>
        <v>0</v>
      </c>
      <c r="AD35" s="974">
        <f>_xlfn.SUMIFS(Y35:Y53,Y35:Y53,"&gt;100000",Y35:Y53,"&lt;500000")</f>
        <v>0</v>
      </c>
    </row>
    <row r="36" spans="1:30" ht="12.75">
      <c r="A36" s="993" t="s">
        <v>189</v>
      </c>
      <c r="B36" s="994"/>
      <c r="C36" s="995"/>
      <c r="D36" s="963">
        <f aca="true" t="shared" si="17" ref="D36:D53">B36*C36/1000</f>
        <v>0</v>
      </c>
      <c r="E36" s="996"/>
      <c r="F36" s="995"/>
      <c r="G36" s="963">
        <f>E36*F36/1000</f>
        <v>0</v>
      </c>
      <c r="H36" s="1000"/>
      <c r="I36" s="995"/>
      <c r="J36" s="963">
        <f t="shared" si="16"/>
        <v>0</v>
      </c>
      <c r="K36" s="37"/>
      <c r="L36" s="950" t="str">
        <f aca="true" t="shared" si="18" ref="L36:L53">A36</f>
        <v>Котельная 2</v>
      </c>
      <c r="M36" s="961" t="e">
        <f aca="true" t="shared" si="19" ref="M36:M53">$M$8*B36/$B$8</f>
        <v>#DIV/0!</v>
      </c>
      <c r="N36" s="962" t="e">
        <f aca="true" t="shared" si="20" ref="N36:N53">O36/M36*1000</f>
        <v>#DIV/0!</v>
      </c>
      <c r="O36" s="963" t="e">
        <f aca="true" t="shared" si="21" ref="O36:O53">$O$8*D36/$D$8</f>
        <v>#DIV/0!</v>
      </c>
      <c r="P36" s="964" t="e">
        <f aca="true" t="shared" si="22" ref="P36:P53">$P$8*E36/$E$8</f>
        <v>#DIV/0!</v>
      </c>
      <c r="Q36" s="962" t="e">
        <f aca="true" t="shared" si="23" ref="Q36:Q53">R36/P36*1000</f>
        <v>#DIV/0!</v>
      </c>
      <c r="R36" s="963" t="e">
        <f aca="true" t="shared" si="24" ref="R36:R53">$R$8*G36/$G$8</f>
        <v>#DIV/0!</v>
      </c>
      <c r="S36" s="965" t="e">
        <f aca="true" t="shared" si="25" ref="S36:S53">M36+P36</f>
        <v>#DIV/0!</v>
      </c>
      <c r="T36" s="962" t="e">
        <f aca="true" t="shared" si="26" ref="T36:T53">U36/S36*1000</f>
        <v>#DIV/0!</v>
      </c>
      <c r="U36" s="963" t="e">
        <f aca="true" t="shared" si="27" ref="U36:U53">O36+R36</f>
        <v>#DIV/0!</v>
      </c>
      <c r="W36" s="975" t="e">
        <f aca="true" t="shared" si="28" ref="W36:W53">O36/$V$34</f>
        <v>#DIV/0!</v>
      </c>
      <c r="X36" s="976" t="e">
        <f aca="true" t="shared" si="29" ref="X36:X53">R36/$V$34</f>
        <v>#DIV/0!</v>
      </c>
      <c r="Y36" s="977" t="e">
        <f aca="true" t="shared" si="30" ref="Y36:Y53">U36/$V$34</f>
        <v>#DIV/0!</v>
      </c>
      <c r="AA36" s="972" t="s">
        <v>517</v>
      </c>
      <c r="AB36" s="973">
        <f>_xlfn.SUMIFS(W35:W53,Y35:Y53,"&gt;10000",Y35:Y53,"&lt;100000")</f>
        <v>0</v>
      </c>
      <c r="AC36" s="973">
        <f>_xlfn.SUMIFS(X35:X53,Y35:Y53,"&gt;10000",Y35:Y53,"&lt;100000")</f>
        <v>0</v>
      </c>
      <c r="AD36" s="974">
        <f>_xlfn.SUMIFS(Y35:Y53,Y35:Y53,"&gt;10000",Y35:Y53,"&lt;100000")</f>
        <v>0</v>
      </c>
    </row>
    <row r="37" spans="1:30" ht="12.75">
      <c r="A37" s="993" t="s">
        <v>190</v>
      </c>
      <c r="B37" s="994"/>
      <c r="C37" s="995"/>
      <c r="D37" s="963">
        <f t="shared" si="17"/>
        <v>0</v>
      </c>
      <c r="E37" s="996"/>
      <c r="F37" s="995"/>
      <c r="G37" s="963">
        <f aca="true" t="shared" si="31" ref="G37:G53">E37*F37/1000</f>
        <v>0</v>
      </c>
      <c r="H37" s="1000"/>
      <c r="I37" s="995"/>
      <c r="J37" s="963">
        <f t="shared" si="16"/>
        <v>0</v>
      </c>
      <c r="K37" s="37"/>
      <c r="L37" s="950" t="str">
        <f t="shared" si="18"/>
        <v>Котельная 3</v>
      </c>
      <c r="M37" s="961" t="e">
        <f t="shared" si="19"/>
        <v>#DIV/0!</v>
      </c>
      <c r="N37" s="962" t="e">
        <f t="shared" si="20"/>
        <v>#DIV/0!</v>
      </c>
      <c r="O37" s="963" t="e">
        <f t="shared" si="21"/>
        <v>#DIV/0!</v>
      </c>
      <c r="P37" s="964" t="e">
        <f t="shared" si="22"/>
        <v>#DIV/0!</v>
      </c>
      <c r="Q37" s="962" t="e">
        <f t="shared" si="23"/>
        <v>#DIV/0!</v>
      </c>
      <c r="R37" s="963" t="e">
        <f t="shared" si="24"/>
        <v>#DIV/0!</v>
      </c>
      <c r="S37" s="965" t="e">
        <f t="shared" si="25"/>
        <v>#DIV/0!</v>
      </c>
      <c r="T37" s="962" t="e">
        <f t="shared" si="26"/>
        <v>#DIV/0!</v>
      </c>
      <c r="U37" s="963" t="e">
        <f t="shared" si="27"/>
        <v>#DIV/0!</v>
      </c>
      <c r="W37" s="975" t="e">
        <f t="shared" si="28"/>
        <v>#DIV/0!</v>
      </c>
      <c r="X37" s="976" t="e">
        <f t="shared" si="29"/>
        <v>#DIV/0!</v>
      </c>
      <c r="Y37" s="977" t="e">
        <f t="shared" si="30"/>
        <v>#DIV/0!</v>
      </c>
      <c r="AA37" s="972" t="s">
        <v>518</v>
      </c>
      <c r="AB37" s="973">
        <f>_xlfn.SUMIFS(W35:W53,Y35:Y53,"&gt;1000",Y35:Y53,"&lt;10000")</f>
        <v>0</v>
      </c>
      <c r="AC37" s="973">
        <f>_xlfn.SUMIFS(X35:X53,Y35:Y53,"&gt;1000",Y35:Y53,"&lt;10000")</f>
        <v>0</v>
      </c>
      <c r="AD37" s="974">
        <f>_xlfn.SUMIFS(Y35:Y53,Y35:Y53,"&gt;1000",Y35:Y53,"&lt;10000")</f>
        <v>0</v>
      </c>
    </row>
    <row r="38" spans="1:30" ht="12.75">
      <c r="A38" s="993" t="s">
        <v>191</v>
      </c>
      <c r="B38" s="994"/>
      <c r="C38" s="995"/>
      <c r="D38" s="963">
        <f t="shared" si="17"/>
        <v>0</v>
      </c>
      <c r="E38" s="996"/>
      <c r="F38" s="995"/>
      <c r="G38" s="963">
        <f t="shared" si="31"/>
        <v>0</v>
      </c>
      <c r="H38" s="1000"/>
      <c r="I38" s="995"/>
      <c r="J38" s="963">
        <f t="shared" si="16"/>
        <v>0</v>
      </c>
      <c r="K38" s="37"/>
      <c r="L38" s="950" t="str">
        <f t="shared" si="18"/>
        <v>Котельная 4</v>
      </c>
      <c r="M38" s="961" t="e">
        <f t="shared" si="19"/>
        <v>#DIV/0!</v>
      </c>
      <c r="N38" s="962" t="e">
        <f t="shared" si="20"/>
        <v>#DIV/0!</v>
      </c>
      <c r="O38" s="963" t="e">
        <f t="shared" si="21"/>
        <v>#DIV/0!</v>
      </c>
      <c r="P38" s="964" t="e">
        <f t="shared" si="22"/>
        <v>#DIV/0!</v>
      </c>
      <c r="Q38" s="962" t="e">
        <f>R38/P38*1000</f>
        <v>#DIV/0!</v>
      </c>
      <c r="R38" s="963" t="e">
        <f t="shared" si="24"/>
        <v>#DIV/0!</v>
      </c>
      <c r="S38" s="965" t="e">
        <f t="shared" si="25"/>
        <v>#DIV/0!</v>
      </c>
      <c r="T38" s="962" t="e">
        <f>U38/S38*1000</f>
        <v>#DIV/0!</v>
      </c>
      <c r="U38" s="963" t="e">
        <f t="shared" si="27"/>
        <v>#DIV/0!</v>
      </c>
      <c r="W38" s="975" t="e">
        <f t="shared" si="28"/>
        <v>#DIV/0!</v>
      </c>
      <c r="X38" s="976" t="e">
        <f t="shared" si="29"/>
        <v>#DIV/0!</v>
      </c>
      <c r="Y38" s="977" t="e">
        <f t="shared" si="30"/>
        <v>#DIV/0!</v>
      </c>
      <c r="AA38" s="972" t="s">
        <v>519</v>
      </c>
      <c r="AB38" s="973">
        <f>_xlfn.SUMIFS(W35:W53,Y35:Y53,"&gt;100",Y35:Y53,"&lt;1000")</f>
        <v>0</v>
      </c>
      <c r="AC38" s="973">
        <f>_xlfn.SUMIFS(X35:X53,Y35:Y53,"&gt;100",Y35:Y53,"&lt;1000")</f>
        <v>0</v>
      </c>
      <c r="AD38" s="974">
        <f>_xlfn.SUMIFS(Y35:Y53,Y35:Y53,"&gt;100",Y35:Y53,"&lt;1000")</f>
        <v>0</v>
      </c>
    </row>
    <row r="39" spans="1:30" ht="12.75">
      <c r="A39" s="993" t="s">
        <v>192</v>
      </c>
      <c r="B39" s="994"/>
      <c r="C39" s="995"/>
      <c r="D39" s="963">
        <f t="shared" si="17"/>
        <v>0</v>
      </c>
      <c r="E39" s="996"/>
      <c r="F39" s="995"/>
      <c r="G39" s="963">
        <f t="shared" si="31"/>
        <v>0</v>
      </c>
      <c r="H39" s="1000"/>
      <c r="I39" s="995"/>
      <c r="J39" s="963">
        <f t="shared" si="16"/>
        <v>0</v>
      </c>
      <c r="K39" s="37"/>
      <c r="L39" s="950" t="str">
        <f t="shared" si="18"/>
        <v>Котельная 5</v>
      </c>
      <c r="M39" s="961" t="e">
        <f t="shared" si="19"/>
        <v>#DIV/0!</v>
      </c>
      <c r="N39" s="962" t="e">
        <f t="shared" si="20"/>
        <v>#DIV/0!</v>
      </c>
      <c r="O39" s="963" t="e">
        <f t="shared" si="21"/>
        <v>#DIV/0!</v>
      </c>
      <c r="P39" s="964" t="e">
        <f t="shared" si="22"/>
        <v>#DIV/0!</v>
      </c>
      <c r="Q39" s="962" t="e">
        <f t="shared" si="23"/>
        <v>#DIV/0!</v>
      </c>
      <c r="R39" s="963" t="e">
        <f t="shared" si="24"/>
        <v>#DIV/0!</v>
      </c>
      <c r="S39" s="965" t="e">
        <f t="shared" si="25"/>
        <v>#DIV/0!</v>
      </c>
      <c r="T39" s="962" t="e">
        <f t="shared" si="26"/>
        <v>#DIV/0!</v>
      </c>
      <c r="U39" s="963" t="e">
        <f t="shared" si="27"/>
        <v>#DIV/0!</v>
      </c>
      <c r="W39" s="975" t="e">
        <f t="shared" si="28"/>
        <v>#DIV/0!</v>
      </c>
      <c r="X39" s="976" t="e">
        <f t="shared" si="29"/>
        <v>#DIV/0!</v>
      </c>
      <c r="Y39" s="977" t="e">
        <f t="shared" si="30"/>
        <v>#DIV/0!</v>
      </c>
      <c r="AA39" s="972" t="s">
        <v>520</v>
      </c>
      <c r="AB39" s="973">
        <f>_xlfn.SUMIFS(W35:W53,Y35:Y53,"&gt;10",Y35:Y53,"&lt;100")</f>
        <v>0</v>
      </c>
      <c r="AC39" s="973">
        <f>_xlfn.SUMIFS(X35:X53,Y35:Y53,"&gt;10",Y35:Y53,"&lt;100")</f>
        <v>0</v>
      </c>
      <c r="AD39" s="974">
        <f>_xlfn.SUMIFS(Y35:Y53,Y35:Y53,"&gt;10",Y35:Y53,"&lt;100")</f>
        <v>0</v>
      </c>
    </row>
    <row r="40" spans="1:30" ht="13.5" thickBot="1">
      <c r="A40" s="993" t="s">
        <v>193</v>
      </c>
      <c r="B40" s="994"/>
      <c r="C40" s="995"/>
      <c r="D40" s="963">
        <f t="shared" si="17"/>
        <v>0</v>
      </c>
      <c r="E40" s="996"/>
      <c r="F40" s="995"/>
      <c r="G40" s="963">
        <f t="shared" si="31"/>
        <v>0</v>
      </c>
      <c r="H40" s="1000"/>
      <c r="I40" s="995"/>
      <c r="J40" s="963">
        <f t="shared" si="16"/>
        <v>0</v>
      </c>
      <c r="K40" s="37"/>
      <c r="L40" s="950" t="str">
        <f t="shared" si="18"/>
        <v>Котельная 6</v>
      </c>
      <c r="M40" s="961" t="e">
        <f t="shared" si="19"/>
        <v>#DIV/0!</v>
      </c>
      <c r="N40" s="962" t="e">
        <f t="shared" si="20"/>
        <v>#DIV/0!</v>
      </c>
      <c r="O40" s="963" t="e">
        <f t="shared" si="21"/>
        <v>#DIV/0!</v>
      </c>
      <c r="P40" s="964" t="e">
        <f t="shared" si="22"/>
        <v>#DIV/0!</v>
      </c>
      <c r="Q40" s="962" t="e">
        <f t="shared" si="23"/>
        <v>#DIV/0!</v>
      </c>
      <c r="R40" s="963" t="e">
        <f t="shared" si="24"/>
        <v>#DIV/0!</v>
      </c>
      <c r="S40" s="965" t="e">
        <f t="shared" si="25"/>
        <v>#DIV/0!</v>
      </c>
      <c r="T40" s="962" t="e">
        <f t="shared" si="26"/>
        <v>#DIV/0!</v>
      </c>
      <c r="U40" s="963" t="e">
        <f t="shared" si="27"/>
        <v>#DIV/0!</v>
      </c>
      <c r="W40" s="975" t="e">
        <f t="shared" si="28"/>
        <v>#DIV/0!</v>
      </c>
      <c r="X40" s="976" t="e">
        <f t="shared" si="29"/>
        <v>#DIV/0!</v>
      </c>
      <c r="Y40" s="977" t="e">
        <f t="shared" si="30"/>
        <v>#DIV/0!</v>
      </c>
      <c r="AA40" s="978" t="s">
        <v>521</v>
      </c>
      <c r="AB40" s="979">
        <f>SUMIF(Y35:Y53,"&lt;10",W35:W53)</f>
        <v>0</v>
      </c>
      <c r="AC40" s="979">
        <f>SUMIF(Y35:Y53,"&lt;10",X35:X53)</f>
        <v>0</v>
      </c>
      <c r="AD40" s="980">
        <f>SUMIF(Y35:Y53,"&lt;10")</f>
        <v>0</v>
      </c>
    </row>
    <row r="41" spans="1:25" ht="12.75">
      <c r="A41" s="993" t="s">
        <v>194</v>
      </c>
      <c r="B41" s="994"/>
      <c r="C41" s="995"/>
      <c r="D41" s="963">
        <f t="shared" si="17"/>
        <v>0</v>
      </c>
      <c r="E41" s="996"/>
      <c r="F41" s="995"/>
      <c r="G41" s="963">
        <f t="shared" si="31"/>
        <v>0</v>
      </c>
      <c r="H41" s="1000"/>
      <c r="I41" s="995"/>
      <c r="J41" s="963">
        <f t="shared" si="16"/>
        <v>0</v>
      </c>
      <c r="K41" s="37"/>
      <c r="L41" s="950" t="str">
        <f t="shared" si="18"/>
        <v>Котельная 7</v>
      </c>
      <c r="M41" s="961" t="e">
        <f t="shared" si="19"/>
        <v>#DIV/0!</v>
      </c>
      <c r="N41" s="962" t="e">
        <f t="shared" si="20"/>
        <v>#DIV/0!</v>
      </c>
      <c r="O41" s="963" t="e">
        <f t="shared" si="21"/>
        <v>#DIV/0!</v>
      </c>
      <c r="P41" s="964" t="e">
        <f t="shared" si="22"/>
        <v>#DIV/0!</v>
      </c>
      <c r="Q41" s="962" t="e">
        <f t="shared" si="23"/>
        <v>#DIV/0!</v>
      </c>
      <c r="R41" s="963" t="e">
        <f t="shared" si="24"/>
        <v>#DIV/0!</v>
      </c>
      <c r="S41" s="965" t="e">
        <f t="shared" si="25"/>
        <v>#DIV/0!</v>
      </c>
      <c r="T41" s="962" t="e">
        <f t="shared" si="26"/>
        <v>#DIV/0!</v>
      </c>
      <c r="U41" s="963" t="e">
        <f t="shared" si="27"/>
        <v>#DIV/0!</v>
      </c>
      <c r="W41" s="975" t="e">
        <f t="shared" si="28"/>
        <v>#DIV/0!</v>
      </c>
      <c r="X41" s="976" t="e">
        <f t="shared" si="29"/>
        <v>#DIV/0!</v>
      </c>
      <c r="Y41" s="977" t="e">
        <f t="shared" si="30"/>
        <v>#DIV/0!</v>
      </c>
    </row>
    <row r="42" spans="1:25" ht="12.75">
      <c r="A42" s="993" t="s">
        <v>195</v>
      </c>
      <c r="B42" s="994"/>
      <c r="C42" s="995"/>
      <c r="D42" s="963">
        <f t="shared" si="17"/>
        <v>0</v>
      </c>
      <c r="E42" s="996"/>
      <c r="F42" s="995"/>
      <c r="G42" s="963">
        <f t="shared" si="31"/>
        <v>0</v>
      </c>
      <c r="H42" s="1000"/>
      <c r="I42" s="995"/>
      <c r="J42" s="963">
        <f t="shared" si="16"/>
        <v>0</v>
      </c>
      <c r="K42" s="37"/>
      <c r="L42" s="950" t="str">
        <f t="shared" si="18"/>
        <v>Котельная 8</v>
      </c>
      <c r="M42" s="961" t="e">
        <f t="shared" si="19"/>
        <v>#DIV/0!</v>
      </c>
      <c r="N42" s="962" t="e">
        <f t="shared" si="20"/>
        <v>#DIV/0!</v>
      </c>
      <c r="O42" s="963" t="e">
        <f t="shared" si="21"/>
        <v>#DIV/0!</v>
      </c>
      <c r="P42" s="964" t="e">
        <f t="shared" si="22"/>
        <v>#DIV/0!</v>
      </c>
      <c r="Q42" s="962" t="e">
        <f t="shared" si="23"/>
        <v>#DIV/0!</v>
      </c>
      <c r="R42" s="963" t="e">
        <f t="shared" si="24"/>
        <v>#DIV/0!</v>
      </c>
      <c r="S42" s="965" t="e">
        <f t="shared" si="25"/>
        <v>#DIV/0!</v>
      </c>
      <c r="T42" s="962" t="e">
        <f t="shared" si="26"/>
        <v>#DIV/0!</v>
      </c>
      <c r="U42" s="963" t="e">
        <f t="shared" si="27"/>
        <v>#DIV/0!</v>
      </c>
      <c r="W42" s="975" t="e">
        <f t="shared" si="28"/>
        <v>#DIV/0!</v>
      </c>
      <c r="X42" s="976" t="e">
        <f t="shared" si="29"/>
        <v>#DIV/0!</v>
      </c>
      <c r="Y42" s="977" t="e">
        <f t="shared" si="30"/>
        <v>#DIV/0!</v>
      </c>
    </row>
    <row r="43" spans="1:25" ht="12.75">
      <c r="A43" s="993" t="s">
        <v>196</v>
      </c>
      <c r="B43" s="994"/>
      <c r="C43" s="995"/>
      <c r="D43" s="963">
        <f t="shared" si="17"/>
        <v>0</v>
      </c>
      <c r="E43" s="996"/>
      <c r="F43" s="995"/>
      <c r="G43" s="963">
        <f t="shared" si="31"/>
        <v>0</v>
      </c>
      <c r="H43" s="1000"/>
      <c r="I43" s="995"/>
      <c r="J43" s="963">
        <f t="shared" si="16"/>
        <v>0</v>
      </c>
      <c r="K43" s="37"/>
      <c r="L43" s="950" t="str">
        <f t="shared" si="18"/>
        <v>Котельная 9</v>
      </c>
      <c r="M43" s="961" t="e">
        <f t="shared" si="19"/>
        <v>#DIV/0!</v>
      </c>
      <c r="N43" s="962" t="e">
        <f t="shared" si="20"/>
        <v>#DIV/0!</v>
      </c>
      <c r="O43" s="963" t="e">
        <f t="shared" si="21"/>
        <v>#DIV/0!</v>
      </c>
      <c r="P43" s="964" t="e">
        <f t="shared" si="22"/>
        <v>#DIV/0!</v>
      </c>
      <c r="Q43" s="962" t="e">
        <f t="shared" si="23"/>
        <v>#DIV/0!</v>
      </c>
      <c r="R43" s="963" t="e">
        <f t="shared" si="24"/>
        <v>#DIV/0!</v>
      </c>
      <c r="S43" s="965" t="e">
        <f t="shared" si="25"/>
        <v>#DIV/0!</v>
      </c>
      <c r="T43" s="962" t="e">
        <f t="shared" si="26"/>
        <v>#DIV/0!</v>
      </c>
      <c r="U43" s="963" t="e">
        <f t="shared" si="27"/>
        <v>#DIV/0!</v>
      </c>
      <c r="W43" s="975" t="e">
        <f t="shared" si="28"/>
        <v>#DIV/0!</v>
      </c>
      <c r="X43" s="976" t="e">
        <f t="shared" si="29"/>
        <v>#DIV/0!</v>
      </c>
      <c r="Y43" s="977" t="e">
        <f t="shared" si="30"/>
        <v>#DIV/0!</v>
      </c>
    </row>
    <row r="44" spans="1:25" ht="12.75">
      <c r="A44" s="993" t="s">
        <v>197</v>
      </c>
      <c r="B44" s="994"/>
      <c r="C44" s="995"/>
      <c r="D44" s="963">
        <f t="shared" si="17"/>
        <v>0</v>
      </c>
      <c r="E44" s="996"/>
      <c r="F44" s="995"/>
      <c r="G44" s="963">
        <f t="shared" si="31"/>
        <v>0</v>
      </c>
      <c r="H44" s="1000"/>
      <c r="I44" s="995"/>
      <c r="J44" s="963">
        <f t="shared" si="16"/>
        <v>0</v>
      </c>
      <c r="K44" s="37"/>
      <c r="L44" s="950" t="str">
        <f t="shared" si="18"/>
        <v>Котельная 10</v>
      </c>
      <c r="M44" s="961" t="e">
        <f t="shared" si="19"/>
        <v>#DIV/0!</v>
      </c>
      <c r="N44" s="962" t="e">
        <f t="shared" si="20"/>
        <v>#DIV/0!</v>
      </c>
      <c r="O44" s="963" t="e">
        <f t="shared" si="21"/>
        <v>#DIV/0!</v>
      </c>
      <c r="P44" s="964" t="e">
        <f t="shared" si="22"/>
        <v>#DIV/0!</v>
      </c>
      <c r="Q44" s="962" t="e">
        <f t="shared" si="23"/>
        <v>#DIV/0!</v>
      </c>
      <c r="R44" s="963" t="e">
        <f t="shared" si="24"/>
        <v>#DIV/0!</v>
      </c>
      <c r="S44" s="965" t="e">
        <f t="shared" si="25"/>
        <v>#DIV/0!</v>
      </c>
      <c r="T44" s="962" t="e">
        <f t="shared" si="26"/>
        <v>#DIV/0!</v>
      </c>
      <c r="U44" s="963" t="e">
        <f t="shared" si="27"/>
        <v>#DIV/0!</v>
      </c>
      <c r="W44" s="975" t="e">
        <f t="shared" si="28"/>
        <v>#DIV/0!</v>
      </c>
      <c r="X44" s="976" t="e">
        <f t="shared" si="29"/>
        <v>#DIV/0!</v>
      </c>
      <c r="Y44" s="977" t="e">
        <f t="shared" si="30"/>
        <v>#DIV/0!</v>
      </c>
    </row>
    <row r="45" spans="1:25" ht="12.75">
      <c r="A45" s="993" t="s">
        <v>198</v>
      </c>
      <c r="B45" s="994"/>
      <c r="C45" s="995"/>
      <c r="D45" s="963">
        <f t="shared" si="17"/>
        <v>0</v>
      </c>
      <c r="E45" s="996"/>
      <c r="F45" s="995"/>
      <c r="G45" s="963">
        <f t="shared" si="31"/>
        <v>0</v>
      </c>
      <c r="H45" s="1000"/>
      <c r="I45" s="995"/>
      <c r="J45" s="963">
        <f t="shared" si="16"/>
        <v>0</v>
      </c>
      <c r="K45" s="37"/>
      <c r="L45" s="950" t="str">
        <f t="shared" si="18"/>
        <v>Котельная 11</v>
      </c>
      <c r="M45" s="961" t="e">
        <f t="shared" si="19"/>
        <v>#DIV/0!</v>
      </c>
      <c r="N45" s="962" t="e">
        <f t="shared" si="20"/>
        <v>#DIV/0!</v>
      </c>
      <c r="O45" s="963" t="e">
        <f t="shared" si="21"/>
        <v>#DIV/0!</v>
      </c>
      <c r="P45" s="964" t="e">
        <f t="shared" si="22"/>
        <v>#DIV/0!</v>
      </c>
      <c r="Q45" s="962" t="e">
        <f t="shared" si="23"/>
        <v>#DIV/0!</v>
      </c>
      <c r="R45" s="963" t="e">
        <f t="shared" si="24"/>
        <v>#DIV/0!</v>
      </c>
      <c r="S45" s="965" t="e">
        <f t="shared" si="25"/>
        <v>#DIV/0!</v>
      </c>
      <c r="T45" s="962" t="e">
        <f t="shared" si="26"/>
        <v>#DIV/0!</v>
      </c>
      <c r="U45" s="963" t="e">
        <f t="shared" si="27"/>
        <v>#DIV/0!</v>
      </c>
      <c r="W45" s="975" t="e">
        <f t="shared" si="28"/>
        <v>#DIV/0!</v>
      </c>
      <c r="X45" s="976" t="e">
        <f t="shared" si="29"/>
        <v>#DIV/0!</v>
      </c>
      <c r="Y45" s="977" t="e">
        <f t="shared" si="30"/>
        <v>#DIV/0!</v>
      </c>
    </row>
    <row r="46" spans="1:25" ht="12.75">
      <c r="A46" s="993" t="s">
        <v>199</v>
      </c>
      <c r="B46" s="994"/>
      <c r="C46" s="995"/>
      <c r="D46" s="963">
        <f t="shared" si="17"/>
        <v>0</v>
      </c>
      <c r="E46" s="996"/>
      <c r="F46" s="995"/>
      <c r="G46" s="963">
        <f t="shared" si="31"/>
        <v>0</v>
      </c>
      <c r="H46" s="1000"/>
      <c r="I46" s="995"/>
      <c r="J46" s="963">
        <f t="shared" si="16"/>
        <v>0</v>
      </c>
      <c r="K46" s="37"/>
      <c r="L46" s="950" t="str">
        <f t="shared" si="18"/>
        <v>Котельная 12</v>
      </c>
      <c r="M46" s="961" t="e">
        <f t="shared" si="19"/>
        <v>#DIV/0!</v>
      </c>
      <c r="N46" s="962" t="e">
        <f t="shared" si="20"/>
        <v>#DIV/0!</v>
      </c>
      <c r="O46" s="963" t="e">
        <f t="shared" si="21"/>
        <v>#DIV/0!</v>
      </c>
      <c r="P46" s="964" t="e">
        <f t="shared" si="22"/>
        <v>#DIV/0!</v>
      </c>
      <c r="Q46" s="962" t="e">
        <f t="shared" si="23"/>
        <v>#DIV/0!</v>
      </c>
      <c r="R46" s="963" t="e">
        <f t="shared" si="24"/>
        <v>#DIV/0!</v>
      </c>
      <c r="S46" s="965" t="e">
        <f t="shared" si="25"/>
        <v>#DIV/0!</v>
      </c>
      <c r="T46" s="962" t="e">
        <f t="shared" si="26"/>
        <v>#DIV/0!</v>
      </c>
      <c r="U46" s="963" t="e">
        <f t="shared" si="27"/>
        <v>#DIV/0!</v>
      </c>
      <c r="W46" s="975" t="e">
        <f t="shared" si="28"/>
        <v>#DIV/0!</v>
      </c>
      <c r="X46" s="976" t="e">
        <f t="shared" si="29"/>
        <v>#DIV/0!</v>
      </c>
      <c r="Y46" s="977" t="e">
        <f t="shared" si="30"/>
        <v>#DIV/0!</v>
      </c>
    </row>
    <row r="47" spans="1:25" ht="12.75">
      <c r="A47" s="993" t="s">
        <v>200</v>
      </c>
      <c r="B47" s="994"/>
      <c r="C47" s="995"/>
      <c r="D47" s="963">
        <f t="shared" si="17"/>
        <v>0</v>
      </c>
      <c r="E47" s="996"/>
      <c r="F47" s="995"/>
      <c r="G47" s="963">
        <f t="shared" si="31"/>
        <v>0</v>
      </c>
      <c r="H47" s="1000"/>
      <c r="I47" s="995"/>
      <c r="J47" s="963">
        <f t="shared" si="16"/>
        <v>0</v>
      </c>
      <c r="K47" s="37"/>
      <c r="L47" s="950" t="str">
        <f t="shared" si="18"/>
        <v>Котельная 13</v>
      </c>
      <c r="M47" s="961" t="e">
        <f t="shared" si="19"/>
        <v>#DIV/0!</v>
      </c>
      <c r="N47" s="962" t="e">
        <f t="shared" si="20"/>
        <v>#DIV/0!</v>
      </c>
      <c r="O47" s="963" t="e">
        <f t="shared" si="21"/>
        <v>#DIV/0!</v>
      </c>
      <c r="P47" s="964" t="e">
        <f t="shared" si="22"/>
        <v>#DIV/0!</v>
      </c>
      <c r="Q47" s="962" t="e">
        <f t="shared" si="23"/>
        <v>#DIV/0!</v>
      </c>
      <c r="R47" s="963" t="e">
        <f t="shared" si="24"/>
        <v>#DIV/0!</v>
      </c>
      <c r="S47" s="965" t="e">
        <f t="shared" si="25"/>
        <v>#DIV/0!</v>
      </c>
      <c r="T47" s="962" t="e">
        <f t="shared" si="26"/>
        <v>#DIV/0!</v>
      </c>
      <c r="U47" s="963" t="e">
        <f t="shared" si="27"/>
        <v>#DIV/0!</v>
      </c>
      <c r="W47" s="972" t="e">
        <f t="shared" si="28"/>
        <v>#DIV/0!</v>
      </c>
      <c r="X47" s="986" t="e">
        <f t="shared" si="29"/>
        <v>#DIV/0!</v>
      </c>
      <c r="Y47" s="990" t="e">
        <f t="shared" si="30"/>
        <v>#DIV/0!</v>
      </c>
    </row>
    <row r="48" spans="1:25" ht="12.75">
      <c r="A48" s="993" t="s">
        <v>201</v>
      </c>
      <c r="B48" s="994"/>
      <c r="C48" s="995"/>
      <c r="D48" s="963">
        <f t="shared" si="17"/>
        <v>0</v>
      </c>
      <c r="E48" s="996"/>
      <c r="F48" s="995"/>
      <c r="G48" s="963">
        <f t="shared" si="31"/>
        <v>0</v>
      </c>
      <c r="H48" s="1000"/>
      <c r="I48" s="995"/>
      <c r="J48" s="963">
        <f t="shared" si="16"/>
        <v>0</v>
      </c>
      <c r="K48" s="37"/>
      <c r="L48" s="950" t="str">
        <f t="shared" si="18"/>
        <v>Котельная 14</v>
      </c>
      <c r="M48" s="961" t="e">
        <f t="shared" si="19"/>
        <v>#DIV/0!</v>
      </c>
      <c r="N48" s="962" t="e">
        <f t="shared" si="20"/>
        <v>#DIV/0!</v>
      </c>
      <c r="O48" s="963" t="e">
        <f t="shared" si="21"/>
        <v>#DIV/0!</v>
      </c>
      <c r="P48" s="964" t="e">
        <f t="shared" si="22"/>
        <v>#DIV/0!</v>
      </c>
      <c r="Q48" s="962" t="e">
        <f t="shared" si="23"/>
        <v>#DIV/0!</v>
      </c>
      <c r="R48" s="963" t="e">
        <f t="shared" si="24"/>
        <v>#DIV/0!</v>
      </c>
      <c r="S48" s="965" t="e">
        <f t="shared" si="25"/>
        <v>#DIV/0!</v>
      </c>
      <c r="T48" s="962" t="e">
        <f t="shared" si="26"/>
        <v>#DIV/0!</v>
      </c>
      <c r="U48" s="963" t="e">
        <f t="shared" si="27"/>
        <v>#DIV/0!</v>
      </c>
      <c r="W48" s="972" t="e">
        <f t="shared" si="28"/>
        <v>#DIV/0!</v>
      </c>
      <c r="X48" s="986" t="e">
        <f t="shared" si="29"/>
        <v>#DIV/0!</v>
      </c>
      <c r="Y48" s="990" t="e">
        <f t="shared" si="30"/>
        <v>#DIV/0!</v>
      </c>
    </row>
    <row r="49" spans="1:25" ht="12.75">
      <c r="A49" s="993" t="s">
        <v>202</v>
      </c>
      <c r="B49" s="994"/>
      <c r="C49" s="995"/>
      <c r="D49" s="963">
        <f t="shared" si="17"/>
        <v>0</v>
      </c>
      <c r="E49" s="996"/>
      <c r="F49" s="995"/>
      <c r="G49" s="963">
        <f t="shared" si="31"/>
        <v>0</v>
      </c>
      <c r="H49" s="1000"/>
      <c r="I49" s="995"/>
      <c r="J49" s="963">
        <f t="shared" si="16"/>
        <v>0</v>
      </c>
      <c r="K49" s="37"/>
      <c r="L49" s="950" t="str">
        <f t="shared" si="18"/>
        <v>Котельная 15</v>
      </c>
      <c r="M49" s="961" t="e">
        <f t="shared" si="19"/>
        <v>#DIV/0!</v>
      </c>
      <c r="N49" s="962" t="e">
        <f t="shared" si="20"/>
        <v>#DIV/0!</v>
      </c>
      <c r="O49" s="963" t="e">
        <f t="shared" si="21"/>
        <v>#DIV/0!</v>
      </c>
      <c r="P49" s="964" t="e">
        <f t="shared" si="22"/>
        <v>#DIV/0!</v>
      </c>
      <c r="Q49" s="962" t="e">
        <f t="shared" si="23"/>
        <v>#DIV/0!</v>
      </c>
      <c r="R49" s="963" t="e">
        <f t="shared" si="24"/>
        <v>#DIV/0!</v>
      </c>
      <c r="S49" s="965" t="e">
        <f t="shared" si="25"/>
        <v>#DIV/0!</v>
      </c>
      <c r="T49" s="962" t="e">
        <f t="shared" si="26"/>
        <v>#DIV/0!</v>
      </c>
      <c r="U49" s="963" t="e">
        <f t="shared" si="27"/>
        <v>#DIV/0!</v>
      </c>
      <c r="W49" s="972" t="e">
        <f t="shared" si="28"/>
        <v>#DIV/0!</v>
      </c>
      <c r="X49" s="986" t="e">
        <f t="shared" si="29"/>
        <v>#DIV/0!</v>
      </c>
      <c r="Y49" s="990" t="e">
        <f t="shared" si="30"/>
        <v>#DIV/0!</v>
      </c>
    </row>
    <row r="50" spans="1:25" ht="12.75">
      <c r="A50" s="993" t="s">
        <v>203</v>
      </c>
      <c r="B50" s="994"/>
      <c r="C50" s="995"/>
      <c r="D50" s="963">
        <f t="shared" si="17"/>
        <v>0</v>
      </c>
      <c r="E50" s="996"/>
      <c r="F50" s="995"/>
      <c r="G50" s="963">
        <f t="shared" si="31"/>
        <v>0</v>
      </c>
      <c r="H50" s="1000"/>
      <c r="I50" s="995"/>
      <c r="J50" s="963">
        <f t="shared" si="16"/>
        <v>0</v>
      </c>
      <c r="K50" s="37"/>
      <c r="L50" s="950" t="str">
        <f t="shared" si="18"/>
        <v>Котельная 16</v>
      </c>
      <c r="M50" s="961" t="e">
        <f t="shared" si="19"/>
        <v>#DIV/0!</v>
      </c>
      <c r="N50" s="962" t="e">
        <f t="shared" si="20"/>
        <v>#DIV/0!</v>
      </c>
      <c r="O50" s="963" t="e">
        <f t="shared" si="21"/>
        <v>#DIV/0!</v>
      </c>
      <c r="P50" s="964" t="e">
        <f t="shared" si="22"/>
        <v>#DIV/0!</v>
      </c>
      <c r="Q50" s="962" t="e">
        <f t="shared" si="23"/>
        <v>#DIV/0!</v>
      </c>
      <c r="R50" s="963" t="e">
        <f t="shared" si="24"/>
        <v>#DIV/0!</v>
      </c>
      <c r="S50" s="965" t="e">
        <f t="shared" si="25"/>
        <v>#DIV/0!</v>
      </c>
      <c r="T50" s="962" t="e">
        <f t="shared" si="26"/>
        <v>#DIV/0!</v>
      </c>
      <c r="U50" s="963" t="e">
        <f t="shared" si="27"/>
        <v>#DIV/0!</v>
      </c>
      <c r="W50" s="972" t="e">
        <f t="shared" si="28"/>
        <v>#DIV/0!</v>
      </c>
      <c r="X50" s="986" t="e">
        <f t="shared" si="29"/>
        <v>#DIV/0!</v>
      </c>
      <c r="Y50" s="990" t="e">
        <f t="shared" si="30"/>
        <v>#DIV/0!</v>
      </c>
    </row>
    <row r="51" spans="1:25" ht="12.75">
      <c r="A51" s="993" t="s">
        <v>204</v>
      </c>
      <c r="B51" s="994"/>
      <c r="C51" s="995"/>
      <c r="D51" s="963">
        <f t="shared" si="17"/>
        <v>0</v>
      </c>
      <c r="E51" s="996"/>
      <c r="F51" s="995"/>
      <c r="G51" s="963">
        <f t="shared" si="31"/>
        <v>0</v>
      </c>
      <c r="H51" s="1000"/>
      <c r="I51" s="995"/>
      <c r="J51" s="963">
        <f t="shared" si="16"/>
        <v>0</v>
      </c>
      <c r="K51" s="37"/>
      <c r="L51" s="950" t="str">
        <f t="shared" si="18"/>
        <v>Котельная 17</v>
      </c>
      <c r="M51" s="961" t="e">
        <f t="shared" si="19"/>
        <v>#DIV/0!</v>
      </c>
      <c r="N51" s="962" t="e">
        <f t="shared" si="20"/>
        <v>#DIV/0!</v>
      </c>
      <c r="O51" s="963" t="e">
        <f t="shared" si="21"/>
        <v>#DIV/0!</v>
      </c>
      <c r="P51" s="964" t="e">
        <f t="shared" si="22"/>
        <v>#DIV/0!</v>
      </c>
      <c r="Q51" s="962" t="e">
        <f t="shared" si="23"/>
        <v>#DIV/0!</v>
      </c>
      <c r="R51" s="963" t="e">
        <f t="shared" si="24"/>
        <v>#DIV/0!</v>
      </c>
      <c r="S51" s="965" t="e">
        <f t="shared" si="25"/>
        <v>#DIV/0!</v>
      </c>
      <c r="T51" s="962" t="e">
        <f t="shared" si="26"/>
        <v>#DIV/0!</v>
      </c>
      <c r="U51" s="963" t="e">
        <f t="shared" si="27"/>
        <v>#DIV/0!</v>
      </c>
      <c r="W51" s="972" t="e">
        <f t="shared" si="28"/>
        <v>#DIV/0!</v>
      </c>
      <c r="X51" s="986" t="e">
        <f t="shared" si="29"/>
        <v>#DIV/0!</v>
      </c>
      <c r="Y51" s="990" t="e">
        <f t="shared" si="30"/>
        <v>#DIV/0!</v>
      </c>
    </row>
    <row r="52" spans="1:25" ht="12.75">
      <c r="A52" s="993" t="s">
        <v>205</v>
      </c>
      <c r="B52" s="994"/>
      <c r="C52" s="995"/>
      <c r="D52" s="963">
        <f t="shared" si="17"/>
        <v>0</v>
      </c>
      <c r="E52" s="996"/>
      <c r="F52" s="995"/>
      <c r="G52" s="963">
        <f t="shared" si="31"/>
        <v>0</v>
      </c>
      <c r="H52" s="1000"/>
      <c r="I52" s="995"/>
      <c r="J52" s="963">
        <f t="shared" si="16"/>
        <v>0</v>
      </c>
      <c r="K52" s="37"/>
      <c r="L52" s="950" t="str">
        <f t="shared" si="18"/>
        <v>Котельная 18</v>
      </c>
      <c r="M52" s="961" t="e">
        <f t="shared" si="19"/>
        <v>#DIV/0!</v>
      </c>
      <c r="N52" s="962" t="e">
        <f t="shared" si="20"/>
        <v>#DIV/0!</v>
      </c>
      <c r="O52" s="963" t="e">
        <f t="shared" si="21"/>
        <v>#DIV/0!</v>
      </c>
      <c r="P52" s="964" t="e">
        <f t="shared" si="22"/>
        <v>#DIV/0!</v>
      </c>
      <c r="Q52" s="962" t="e">
        <f t="shared" si="23"/>
        <v>#DIV/0!</v>
      </c>
      <c r="R52" s="963" t="e">
        <f t="shared" si="24"/>
        <v>#DIV/0!</v>
      </c>
      <c r="S52" s="965" t="e">
        <f t="shared" si="25"/>
        <v>#DIV/0!</v>
      </c>
      <c r="T52" s="962" t="e">
        <f t="shared" si="26"/>
        <v>#DIV/0!</v>
      </c>
      <c r="U52" s="963" t="e">
        <f t="shared" si="27"/>
        <v>#DIV/0!</v>
      </c>
      <c r="W52" s="972" t="e">
        <f t="shared" si="28"/>
        <v>#DIV/0!</v>
      </c>
      <c r="X52" s="986" t="e">
        <f t="shared" si="29"/>
        <v>#DIV/0!</v>
      </c>
      <c r="Y52" s="990" t="e">
        <f t="shared" si="30"/>
        <v>#DIV/0!</v>
      </c>
    </row>
    <row r="53" spans="1:25" ht="12.75">
      <c r="A53" s="993" t="s">
        <v>206</v>
      </c>
      <c r="B53" s="994"/>
      <c r="C53" s="995"/>
      <c r="D53" s="963">
        <f t="shared" si="17"/>
        <v>0</v>
      </c>
      <c r="E53" s="996"/>
      <c r="F53" s="995"/>
      <c r="G53" s="963">
        <f t="shared" si="31"/>
        <v>0</v>
      </c>
      <c r="H53" s="1000"/>
      <c r="I53" s="995"/>
      <c r="J53" s="963">
        <f t="shared" si="16"/>
        <v>0</v>
      </c>
      <c r="K53" s="37"/>
      <c r="L53" s="950" t="str">
        <f t="shared" si="18"/>
        <v>Котельная 19</v>
      </c>
      <c r="M53" s="961" t="e">
        <f t="shared" si="19"/>
        <v>#DIV/0!</v>
      </c>
      <c r="N53" s="962" t="e">
        <f t="shared" si="20"/>
        <v>#DIV/0!</v>
      </c>
      <c r="O53" s="963" t="e">
        <f t="shared" si="21"/>
        <v>#DIV/0!</v>
      </c>
      <c r="P53" s="964" t="e">
        <f t="shared" si="22"/>
        <v>#DIV/0!</v>
      </c>
      <c r="Q53" s="962" t="e">
        <f t="shared" si="23"/>
        <v>#DIV/0!</v>
      </c>
      <c r="R53" s="963" t="e">
        <f t="shared" si="24"/>
        <v>#DIV/0!</v>
      </c>
      <c r="S53" s="965" t="e">
        <f t="shared" si="25"/>
        <v>#DIV/0!</v>
      </c>
      <c r="T53" s="962" t="e">
        <f t="shared" si="26"/>
        <v>#DIV/0!</v>
      </c>
      <c r="U53" s="963" t="e">
        <f t="shared" si="27"/>
        <v>#DIV/0!</v>
      </c>
      <c r="W53" s="972" t="e">
        <f t="shared" si="28"/>
        <v>#DIV/0!</v>
      </c>
      <c r="X53" s="986" t="e">
        <f t="shared" si="29"/>
        <v>#DIV/0!</v>
      </c>
      <c r="Y53" s="990" t="e">
        <f t="shared" si="30"/>
        <v>#DIV/0!</v>
      </c>
    </row>
    <row r="54" spans="1:25" ht="13.5" thickBot="1">
      <c r="A54" s="998"/>
      <c r="B54" s="999"/>
      <c r="C54" s="951"/>
      <c r="D54" s="1002"/>
      <c r="E54" s="997"/>
      <c r="F54" s="952"/>
      <c r="G54" s="1002"/>
      <c r="H54" s="1001"/>
      <c r="I54" s="952"/>
      <c r="J54" s="1002"/>
      <c r="K54" s="36"/>
      <c r="L54" s="956"/>
      <c r="M54" s="957"/>
      <c r="N54" s="952"/>
      <c r="O54" s="958"/>
      <c r="P54" s="959"/>
      <c r="Q54" s="952"/>
      <c r="R54" s="958"/>
      <c r="S54" s="953"/>
      <c r="T54" s="954"/>
      <c r="U54" s="958"/>
      <c r="W54" s="978"/>
      <c r="X54" s="991"/>
      <c r="Y54" s="992"/>
    </row>
    <row r="56" spans="1:10" ht="16.5" thickBot="1">
      <c r="A56" s="3227" t="s">
        <v>839</v>
      </c>
      <c r="B56" s="3227"/>
      <c r="C56" s="3227"/>
      <c r="D56" s="3227"/>
      <c r="E56" s="3227"/>
      <c r="F56" s="3227"/>
      <c r="G56" s="3227"/>
      <c r="H56" s="3227"/>
      <c r="I56" s="3227"/>
      <c r="J56" s="3227"/>
    </row>
    <row r="57" spans="1:21" ht="16.5" thickBot="1">
      <c r="A57" s="3221"/>
      <c r="B57" s="3223" t="s">
        <v>164</v>
      </c>
      <c r="C57" s="3224"/>
      <c r="D57" s="3225"/>
      <c r="E57" s="3226" t="s">
        <v>165</v>
      </c>
      <c r="F57" s="3224"/>
      <c r="G57" s="3225"/>
      <c r="H57" s="3226" t="s">
        <v>840</v>
      </c>
      <c r="I57" s="3224"/>
      <c r="J57" s="3225"/>
      <c r="K57" s="33"/>
      <c r="L57" s="3221"/>
      <c r="M57" s="3223" t="s">
        <v>164</v>
      </c>
      <c r="N57" s="3224"/>
      <c r="O57" s="3225"/>
      <c r="P57" s="3226" t="s">
        <v>165</v>
      </c>
      <c r="Q57" s="3224"/>
      <c r="R57" s="3225"/>
      <c r="S57" s="3226" t="str">
        <f>H57</f>
        <v>всего за 2027 год</v>
      </c>
      <c r="T57" s="3224"/>
      <c r="U57" s="3225"/>
    </row>
    <row r="58" spans="1:30" ht="123.75" thickBot="1">
      <c r="A58" s="3222"/>
      <c r="B58" s="937" t="s">
        <v>127</v>
      </c>
      <c r="C58" s="938" t="s">
        <v>509</v>
      </c>
      <c r="D58" s="939" t="s">
        <v>128</v>
      </c>
      <c r="E58" s="940" t="s">
        <v>127</v>
      </c>
      <c r="F58" s="938" t="s">
        <v>510</v>
      </c>
      <c r="G58" s="939" t="s">
        <v>128</v>
      </c>
      <c r="H58" s="940" t="s">
        <v>127</v>
      </c>
      <c r="I58" s="938" t="s">
        <v>510</v>
      </c>
      <c r="J58" s="939" t="s">
        <v>128</v>
      </c>
      <c r="K58" s="34"/>
      <c r="L58" s="3222"/>
      <c r="M58" s="937" t="s">
        <v>127</v>
      </c>
      <c r="N58" s="938" t="s">
        <v>510</v>
      </c>
      <c r="O58" s="939" t="s">
        <v>128</v>
      </c>
      <c r="P58" s="940" t="s">
        <v>127</v>
      </c>
      <c r="Q58" s="938" t="s">
        <v>510</v>
      </c>
      <c r="R58" s="939" t="s">
        <v>128</v>
      </c>
      <c r="S58" s="940" t="s">
        <v>127</v>
      </c>
      <c r="T58" s="938" t="s">
        <v>510</v>
      </c>
      <c r="U58" s="939" t="s">
        <v>128</v>
      </c>
      <c r="V58" s="981" t="s">
        <v>56</v>
      </c>
      <c r="W58" s="3218" t="s">
        <v>511</v>
      </c>
      <c r="X58" s="3219"/>
      <c r="Y58" s="3220"/>
      <c r="AA58" s="3218" t="s">
        <v>512</v>
      </c>
      <c r="AB58" s="3219"/>
      <c r="AC58" s="3219"/>
      <c r="AD58" s="3220"/>
    </row>
    <row r="59" spans="1:30" ht="13.5" thickBot="1">
      <c r="A59" s="941">
        <v>1</v>
      </c>
      <c r="B59" s="942">
        <v>2</v>
      </c>
      <c r="C59" s="943">
        <v>3</v>
      </c>
      <c r="D59" s="944">
        <v>4</v>
      </c>
      <c r="E59" s="945">
        <v>5</v>
      </c>
      <c r="F59" s="943">
        <v>6</v>
      </c>
      <c r="G59" s="944">
        <v>7</v>
      </c>
      <c r="H59" s="945">
        <v>8</v>
      </c>
      <c r="I59" s="943">
        <v>9</v>
      </c>
      <c r="J59" s="944">
        <v>10</v>
      </c>
      <c r="K59" s="35"/>
      <c r="L59" s="941">
        <v>1</v>
      </c>
      <c r="M59" s="942">
        <v>2</v>
      </c>
      <c r="N59" s="943">
        <v>3</v>
      </c>
      <c r="O59" s="944">
        <v>4</v>
      </c>
      <c r="P59" s="945">
        <v>5</v>
      </c>
      <c r="Q59" s="943">
        <v>6</v>
      </c>
      <c r="R59" s="944">
        <v>7</v>
      </c>
      <c r="S59" s="945">
        <v>8</v>
      </c>
      <c r="T59" s="943">
        <v>9</v>
      </c>
      <c r="U59" s="944">
        <v>10</v>
      </c>
      <c r="W59" s="966" t="s">
        <v>513</v>
      </c>
      <c r="X59" s="967" t="s">
        <v>514</v>
      </c>
      <c r="Y59" s="968" t="s">
        <v>25</v>
      </c>
      <c r="AA59" s="969"/>
      <c r="AB59" s="970" t="s">
        <v>513</v>
      </c>
      <c r="AC59" s="970" t="s">
        <v>514</v>
      </c>
      <c r="AD59" s="971" t="s">
        <v>25</v>
      </c>
    </row>
    <row r="60" spans="1:30" ht="13.5" thickBot="1">
      <c r="A60" s="946" t="s">
        <v>129</v>
      </c>
      <c r="B60" s="947">
        <f>SUM(B61:B79)</f>
        <v>0</v>
      </c>
      <c r="C60" s="1004"/>
      <c r="D60" s="948">
        <f>SUM(D61:D79)</f>
        <v>0</v>
      </c>
      <c r="E60" s="949">
        <f>E61+E62+E63+E64+E65+E66+E67+E68+E69+E70+E71+E72+E73+E74+E75+E76+E77+E78+E79</f>
        <v>0</v>
      </c>
      <c r="F60" s="1004"/>
      <c r="G60" s="948">
        <f>SUM(G61:G79)</f>
        <v>0</v>
      </c>
      <c r="H60" s="949">
        <f>SUM(H61:H79)</f>
        <v>0</v>
      </c>
      <c r="I60" s="1004"/>
      <c r="J60" s="948">
        <f>D60+G60</f>
        <v>0</v>
      </c>
      <c r="K60" s="36"/>
      <c r="L60" s="946" t="s">
        <v>129</v>
      </c>
      <c r="M60" s="947" t="e">
        <f>S60*M34/S34</f>
        <v>#DIV/0!</v>
      </c>
      <c r="N60" s="960"/>
      <c r="O60" s="948" t="e">
        <f>M60*N60/1000</f>
        <v>#DIV/0!</v>
      </c>
      <c r="P60" s="949" t="e">
        <f>S60-M60</f>
        <v>#DIV/0!</v>
      </c>
      <c r="Q60" s="960"/>
      <c r="R60" s="948" t="e">
        <f>P60*Q60/1000</f>
        <v>#DIV/0!</v>
      </c>
      <c r="S60" s="949">
        <f>'Полезный отпуск'!U11</f>
        <v>0</v>
      </c>
      <c r="T60" s="960"/>
      <c r="U60" s="948" t="e">
        <f>O60+R60</f>
        <v>#DIV/0!</v>
      </c>
      <c r="V60" s="982" t="e">
        <f>Топливо!J8</f>
        <v>#DIV/0!</v>
      </c>
      <c r="W60" s="983" t="e">
        <f>O60/V60</f>
        <v>#DIV/0!</v>
      </c>
      <c r="X60" s="984" t="e">
        <f>R60/V60</f>
        <v>#DIV/0!</v>
      </c>
      <c r="Y60" s="985" t="e">
        <f>U60/V60</f>
        <v>#DIV/0!</v>
      </c>
      <c r="AA60" s="972" t="s">
        <v>515</v>
      </c>
      <c r="AB60" s="973">
        <f>SUMIF(Y61:Y79,"&gt;500000",W61:W79)</f>
        <v>0</v>
      </c>
      <c r="AC60" s="973">
        <f>SUMIF(Y61:Y79,"&gt;500000",X61:X79)</f>
        <v>0</v>
      </c>
      <c r="AD60" s="974">
        <f>SUMIF(Y61:Y79,"&gt;500000")</f>
        <v>0</v>
      </c>
    </row>
    <row r="61" spans="1:30" ht="12.75">
      <c r="A61" s="993" t="s">
        <v>188</v>
      </c>
      <c r="B61" s="994"/>
      <c r="C61" s="995"/>
      <c r="D61" s="963">
        <f>B61*C61/1000</f>
        <v>0</v>
      </c>
      <c r="E61" s="996"/>
      <c r="F61" s="995"/>
      <c r="G61" s="963">
        <f>E61*F61/1000</f>
        <v>0</v>
      </c>
      <c r="H61" s="1000"/>
      <c r="I61" s="995"/>
      <c r="J61" s="963">
        <f aca="true" t="shared" si="32" ref="J61:J79">H61*I61/1000</f>
        <v>0</v>
      </c>
      <c r="K61" s="37"/>
      <c r="L61" s="950" t="str">
        <f>A61</f>
        <v>Котельная 1</v>
      </c>
      <c r="M61" s="961" t="e">
        <f>$M$8*B61/$B$8</f>
        <v>#DIV/0!</v>
      </c>
      <c r="N61" s="962" t="e">
        <f>O61/M61*1000</f>
        <v>#DIV/0!</v>
      </c>
      <c r="O61" s="963" t="e">
        <f>$O$8*D61/$D$8</f>
        <v>#DIV/0!</v>
      </c>
      <c r="P61" s="964" t="e">
        <f>$P$8*E61/$E$8</f>
        <v>#DIV/0!</v>
      </c>
      <c r="Q61" s="962" t="e">
        <f>R61/P61*1000</f>
        <v>#DIV/0!</v>
      </c>
      <c r="R61" s="963" t="e">
        <f>$R$8*G61/$G$8</f>
        <v>#DIV/0!</v>
      </c>
      <c r="S61" s="965" t="e">
        <f>M61+P61</f>
        <v>#DIV/0!</v>
      </c>
      <c r="T61" s="962" t="e">
        <f>U61/S61*1000</f>
        <v>#DIV/0!</v>
      </c>
      <c r="U61" s="963" t="e">
        <f>O61+R61</f>
        <v>#DIV/0!</v>
      </c>
      <c r="W61" s="987" t="e">
        <f>O61/$V$60</f>
        <v>#DIV/0!</v>
      </c>
      <c r="X61" s="988" t="e">
        <f>R61/$V$60</f>
        <v>#DIV/0!</v>
      </c>
      <c r="Y61" s="989" t="e">
        <f>U61/$V$60</f>
        <v>#DIV/0!</v>
      </c>
      <c r="AA61" s="972" t="s">
        <v>516</v>
      </c>
      <c r="AB61" s="973">
        <f>_xlfn.SUMIFS(W61:W79,Y61:Y79,"&gt;100000",Y61:Y79,"&lt;500000")</f>
        <v>0</v>
      </c>
      <c r="AC61" s="973">
        <f>_xlfn.SUMIFS(X61:X79,Y61:Y79,"&gt;100000",Y61:Y79,"&lt;500000")</f>
        <v>0</v>
      </c>
      <c r="AD61" s="974">
        <f>_xlfn.SUMIFS(Y61:Y79,Y61:Y79,"&gt;100000",Y61:Y79,"&lt;500000")</f>
        <v>0</v>
      </c>
    </row>
    <row r="62" spans="1:30" ht="12.75">
      <c r="A62" s="993" t="s">
        <v>189</v>
      </c>
      <c r="B62" s="994"/>
      <c r="C62" s="995"/>
      <c r="D62" s="963">
        <f aca="true" t="shared" si="33" ref="D62:D79">B62*C62/1000</f>
        <v>0</v>
      </c>
      <c r="E62" s="996"/>
      <c r="F62" s="995"/>
      <c r="G62" s="963">
        <f>E62*F62/1000</f>
        <v>0</v>
      </c>
      <c r="H62" s="1000"/>
      <c r="I62" s="995"/>
      <c r="J62" s="963">
        <f t="shared" si="32"/>
        <v>0</v>
      </c>
      <c r="K62" s="37"/>
      <c r="L62" s="950" t="str">
        <f aca="true" t="shared" si="34" ref="L62:L79">A62</f>
        <v>Котельная 2</v>
      </c>
      <c r="M62" s="961" t="e">
        <f aca="true" t="shared" si="35" ref="M62:M79">$M$8*B62/$B$8</f>
        <v>#DIV/0!</v>
      </c>
      <c r="N62" s="962" t="e">
        <f aca="true" t="shared" si="36" ref="N62:N79">O62/M62*1000</f>
        <v>#DIV/0!</v>
      </c>
      <c r="O62" s="963" t="e">
        <f aca="true" t="shared" si="37" ref="O62:O79">$O$8*D62/$D$8</f>
        <v>#DIV/0!</v>
      </c>
      <c r="P62" s="964" t="e">
        <f aca="true" t="shared" si="38" ref="P62:P79">$P$8*E62/$E$8</f>
        <v>#DIV/0!</v>
      </c>
      <c r="Q62" s="962" t="e">
        <f aca="true" t="shared" si="39" ref="Q62:Q79">R62/P62*1000</f>
        <v>#DIV/0!</v>
      </c>
      <c r="R62" s="963" t="e">
        <f aca="true" t="shared" si="40" ref="R62:R79">$R$8*G62/$G$8</f>
        <v>#DIV/0!</v>
      </c>
      <c r="S62" s="965" t="e">
        <f aca="true" t="shared" si="41" ref="S62:S79">M62+P62</f>
        <v>#DIV/0!</v>
      </c>
      <c r="T62" s="962" t="e">
        <f aca="true" t="shared" si="42" ref="T62:T79">U62/S62*1000</f>
        <v>#DIV/0!</v>
      </c>
      <c r="U62" s="963" t="e">
        <f aca="true" t="shared" si="43" ref="U62:U79">O62+R62</f>
        <v>#DIV/0!</v>
      </c>
      <c r="W62" s="975" t="e">
        <f aca="true" t="shared" si="44" ref="W62:W79">O62/$V$60</f>
        <v>#DIV/0!</v>
      </c>
      <c r="X62" s="976" t="e">
        <f aca="true" t="shared" si="45" ref="X62:X79">R62/$V$60</f>
        <v>#DIV/0!</v>
      </c>
      <c r="Y62" s="977" t="e">
        <f aca="true" t="shared" si="46" ref="Y62:Y79">U62/$V$60</f>
        <v>#DIV/0!</v>
      </c>
      <c r="AA62" s="972" t="s">
        <v>517</v>
      </c>
      <c r="AB62" s="973">
        <f>_xlfn.SUMIFS(W61:W79,Y61:Y79,"&gt;10000",Y61:Y79,"&lt;100000")</f>
        <v>0</v>
      </c>
      <c r="AC62" s="973">
        <f>_xlfn.SUMIFS(X61:X79,Y61:Y79,"&gt;10000",Y61:Y79,"&lt;100000")</f>
        <v>0</v>
      </c>
      <c r="AD62" s="974">
        <f>_xlfn.SUMIFS(Y61:Y79,Y61:Y79,"&gt;10000",Y61:Y79,"&lt;100000")</f>
        <v>0</v>
      </c>
    </row>
    <row r="63" spans="1:30" ht="12.75">
      <c r="A63" s="993" t="s">
        <v>190</v>
      </c>
      <c r="B63" s="994"/>
      <c r="C63" s="995"/>
      <c r="D63" s="963">
        <f t="shared" si="33"/>
        <v>0</v>
      </c>
      <c r="E63" s="996"/>
      <c r="F63" s="995"/>
      <c r="G63" s="963">
        <f aca="true" t="shared" si="47" ref="G63:G79">E63*F63/1000</f>
        <v>0</v>
      </c>
      <c r="H63" s="1000"/>
      <c r="I63" s="995"/>
      <c r="J63" s="963">
        <f t="shared" si="32"/>
        <v>0</v>
      </c>
      <c r="K63" s="37"/>
      <c r="L63" s="950" t="str">
        <f t="shared" si="34"/>
        <v>Котельная 3</v>
      </c>
      <c r="M63" s="961" t="e">
        <f t="shared" si="35"/>
        <v>#DIV/0!</v>
      </c>
      <c r="N63" s="962" t="e">
        <f t="shared" si="36"/>
        <v>#DIV/0!</v>
      </c>
      <c r="O63" s="963" t="e">
        <f t="shared" si="37"/>
        <v>#DIV/0!</v>
      </c>
      <c r="P63" s="964" t="e">
        <f t="shared" si="38"/>
        <v>#DIV/0!</v>
      </c>
      <c r="Q63" s="962" t="e">
        <f t="shared" si="39"/>
        <v>#DIV/0!</v>
      </c>
      <c r="R63" s="963" t="e">
        <f t="shared" si="40"/>
        <v>#DIV/0!</v>
      </c>
      <c r="S63" s="965" t="e">
        <f t="shared" si="41"/>
        <v>#DIV/0!</v>
      </c>
      <c r="T63" s="962" t="e">
        <f t="shared" si="42"/>
        <v>#DIV/0!</v>
      </c>
      <c r="U63" s="963" t="e">
        <f t="shared" si="43"/>
        <v>#DIV/0!</v>
      </c>
      <c r="W63" s="975" t="e">
        <f t="shared" si="44"/>
        <v>#DIV/0!</v>
      </c>
      <c r="X63" s="976" t="e">
        <f t="shared" si="45"/>
        <v>#DIV/0!</v>
      </c>
      <c r="Y63" s="977" t="e">
        <f t="shared" si="46"/>
        <v>#DIV/0!</v>
      </c>
      <c r="AA63" s="972" t="s">
        <v>518</v>
      </c>
      <c r="AB63" s="973">
        <f>_xlfn.SUMIFS(W61:W79,Y61:Y79,"&gt;1000",Y61:Y79,"&lt;10000")</f>
        <v>0</v>
      </c>
      <c r="AC63" s="973">
        <f>_xlfn.SUMIFS(X61:X79,Y61:Y79,"&gt;1000",Y61:Y79,"&lt;10000")</f>
        <v>0</v>
      </c>
      <c r="AD63" s="974">
        <f>_xlfn.SUMIFS(Y61:Y79,Y61:Y79,"&gt;1000",Y61:Y79,"&lt;10000")</f>
        <v>0</v>
      </c>
    </row>
    <row r="64" spans="1:30" ht="12.75">
      <c r="A64" s="993" t="s">
        <v>191</v>
      </c>
      <c r="B64" s="994"/>
      <c r="C64" s="995"/>
      <c r="D64" s="963">
        <f t="shared" si="33"/>
        <v>0</v>
      </c>
      <c r="E64" s="996"/>
      <c r="F64" s="995"/>
      <c r="G64" s="963">
        <f t="shared" si="47"/>
        <v>0</v>
      </c>
      <c r="H64" s="1000"/>
      <c r="I64" s="995"/>
      <c r="J64" s="963">
        <f t="shared" si="32"/>
        <v>0</v>
      </c>
      <c r="K64" s="37"/>
      <c r="L64" s="950" t="str">
        <f t="shared" si="34"/>
        <v>Котельная 4</v>
      </c>
      <c r="M64" s="961" t="e">
        <f t="shared" si="35"/>
        <v>#DIV/0!</v>
      </c>
      <c r="N64" s="962" t="e">
        <f t="shared" si="36"/>
        <v>#DIV/0!</v>
      </c>
      <c r="O64" s="963" t="e">
        <f t="shared" si="37"/>
        <v>#DIV/0!</v>
      </c>
      <c r="P64" s="964" t="e">
        <f t="shared" si="38"/>
        <v>#DIV/0!</v>
      </c>
      <c r="Q64" s="962" t="e">
        <f>R64/P64*1000</f>
        <v>#DIV/0!</v>
      </c>
      <c r="R64" s="963" t="e">
        <f t="shared" si="40"/>
        <v>#DIV/0!</v>
      </c>
      <c r="S64" s="965" t="e">
        <f t="shared" si="41"/>
        <v>#DIV/0!</v>
      </c>
      <c r="T64" s="962" t="e">
        <f>U64/S64*1000</f>
        <v>#DIV/0!</v>
      </c>
      <c r="U64" s="963" t="e">
        <f t="shared" si="43"/>
        <v>#DIV/0!</v>
      </c>
      <c r="W64" s="975" t="e">
        <f t="shared" si="44"/>
        <v>#DIV/0!</v>
      </c>
      <c r="X64" s="976" t="e">
        <f t="shared" si="45"/>
        <v>#DIV/0!</v>
      </c>
      <c r="Y64" s="977" t="e">
        <f t="shared" si="46"/>
        <v>#DIV/0!</v>
      </c>
      <c r="AA64" s="972" t="s">
        <v>519</v>
      </c>
      <c r="AB64" s="973">
        <f>_xlfn.SUMIFS(W61:W79,Y61:Y79,"&gt;100",Y61:Y79,"&lt;1000")</f>
        <v>0</v>
      </c>
      <c r="AC64" s="973">
        <f>_xlfn.SUMIFS(X61:X79,Y61:Y79,"&gt;100",Y61:Y79,"&lt;1000")</f>
        <v>0</v>
      </c>
      <c r="AD64" s="974">
        <f>_xlfn.SUMIFS(Y61:Y79,Y61:Y79,"&gt;100",Y61:Y79,"&lt;1000")</f>
        <v>0</v>
      </c>
    </row>
    <row r="65" spans="1:30" ht="12.75">
      <c r="A65" s="993" t="s">
        <v>192</v>
      </c>
      <c r="B65" s="994"/>
      <c r="C65" s="995"/>
      <c r="D65" s="963">
        <f t="shared" si="33"/>
        <v>0</v>
      </c>
      <c r="E65" s="996"/>
      <c r="F65" s="995"/>
      <c r="G65" s="963">
        <f t="shared" si="47"/>
        <v>0</v>
      </c>
      <c r="H65" s="1000"/>
      <c r="I65" s="995"/>
      <c r="J65" s="963">
        <f t="shared" si="32"/>
        <v>0</v>
      </c>
      <c r="K65" s="37"/>
      <c r="L65" s="950" t="str">
        <f t="shared" si="34"/>
        <v>Котельная 5</v>
      </c>
      <c r="M65" s="961" t="e">
        <f t="shared" si="35"/>
        <v>#DIV/0!</v>
      </c>
      <c r="N65" s="962" t="e">
        <f t="shared" si="36"/>
        <v>#DIV/0!</v>
      </c>
      <c r="O65" s="963" t="e">
        <f t="shared" si="37"/>
        <v>#DIV/0!</v>
      </c>
      <c r="P65" s="964" t="e">
        <f t="shared" si="38"/>
        <v>#DIV/0!</v>
      </c>
      <c r="Q65" s="962" t="e">
        <f t="shared" si="39"/>
        <v>#DIV/0!</v>
      </c>
      <c r="R65" s="963" t="e">
        <f t="shared" si="40"/>
        <v>#DIV/0!</v>
      </c>
      <c r="S65" s="965" t="e">
        <f t="shared" si="41"/>
        <v>#DIV/0!</v>
      </c>
      <c r="T65" s="962" t="e">
        <f t="shared" si="42"/>
        <v>#DIV/0!</v>
      </c>
      <c r="U65" s="963" t="e">
        <f t="shared" si="43"/>
        <v>#DIV/0!</v>
      </c>
      <c r="W65" s="975" t="e">
        <f t="shared" si="44"/>
        <v>#DIV/0!</v>
      </c>
      <c r="X65" s="976" t="e">
        <f t="shared" si="45"/>
        <v>#DIV/0!</v>
      </c>
      <c r="Y65" s="977" t="e">
        <f t="shared" si="46"/>
        <v>#DIV/0!</v>
      </c>
      <c r="AA65" s="972" t="s">
        <v>520</v>
      </c>
      <c r="AB65" s="973">
        <f>_xlfn.SUMIFS(W61:W79,Y61:Y79,"&gt;10",Y61:Y79,"&lt;100")</f>
        <v>0</v>
      </c>
      <c r="AC65" s="973">
        <f>_xlfn.SUMIFS(X61:X79,Y61:Y79,"&gt;10",Y61:Y79,"&lt;100")</f>
        <v>0</v>
      </c>
      <c r="AD65" s="974">
        <f>_xlfn.SUMIFS(Y61:Y79,Y61:Y79,"&gt;10",Y61:Y79,"&lt;100")</f>
        <v>0</v>
      </c>
    </row>
    <row r="66" spans="1:30" ht="13.5" thickBot="1">
      <c r="A66" s="993" t="s">
        <v>193</v>
      </c>
      <c r="B66" s="994"/>
      <c r="C66" s="995"/>
      <c r="D66" s="963">
        <f t="shared" si="33"/>
        <v>0</v>
      </c>
      <c r="E66" s="996"/>
      <c r="F66" s="995"/>
      <c r="G66" s="963">
        <f t="shared" si="47"/>
        <v>0</v>
      </c>
      <c r="H66" s="1000"/>
      <c r="I66" s="995"/>
      <c r="J66" s="963">
        <f t="shared" si="32"/>
        <v>0</v>
      </c>
      <c r="K66" s="37"/>
      <c r="L66" s="950" t="str">
        <f t="shared" si="34"/>
        <v>Котельная 6</v>
      </c>
      <c r="M66" s="961" t="e">
        <f t="shared" si="35"/>
        <v>#DIV/0!</v>
      </c>
      <c r="N66" s="962" t="e">
        <f t="shared" si="36"/>
        <v>#DIV/0!</v>
      </c>
      <c r="O66" s="963" t="e">
        <f t="shared" si="37"/>
        <v>#DIV/0!</v>
      </c>
      <c r="P66" s="964" t="e">
        <f t="shared" si="38"/>
        <v>#DIV/0!</v>
      </c>
      <c r="Q66" s="962" t="e">
        <f t="shared" si="39"/>
        <v>#DIV/0!</v>
      </c>
      <c r="R66" s="963" t="e">
        <f t="shared" si="40"/>
        <v>#DIV/0!</v>
      </c>
      <c r="S66" s="965" t="e">
        <f t="shared" si="41"/>
        <v>#DIV/0!</v>
      </c>
      <c r="T66" s="962" t="e">
        <f t="shared" si="42"/>
        <v>#DIV/0!</v>
      </c>
      <c r="U66" s="963" t="e">
        <f t="shared" si="43"/>
        <v>#DIV/0!</v>
      </c>
      <c r="W66" s="975" t="e">
        <f t="shared" si="44"/>
        <v>#DIV/0!</v>
      </c>
      <c r="X66" s="976" t="e">
        <f t="shared" si="45"/>
        <v>#DIV/0!</v>
      </c>
      <c r="Y66" s="977" t="e">
        <f t="shared" si="46"/>
        <v>#DIV/0!</v>
      </c>
      <c r="AA66" s="978" t="s">
        <v>521</v>
      </c>
      <c r="AB66" s="979">
        <f>SUMIF(Y61:Y79,"&lt;10",W61:W79)</f>
        <v>0</v>
      </c>
      <c r="AC66" s="979">
        <f>SUMIF(Y61:Y79,"&lt;10",X61:X79)</f>
        <v>0</v>
      </c>
      <c r="AD66" s="980">
        <f>SUMIF(Y61:Y79,"&lt;10")</f>
        <v>0</v>
      </c>
    </row>
    <row r="67" spans="1:25" ht="12.75">
      <c r="A67" s="993" t="s">
        <v>194</v>
      </c>
      <c r="B67" s="994"/>
      <c r="C67" s="995"/>
      <c r="D67" s="963">
        <f t="shared" si="33"/>
        <v>0</v>
      </c>
      <c r="E67" s="996"/>
      <c r="F67" s="995"/>
      <c r="G67" s="963">
        <f t="shared" si="47"/>
        <v>0</v>
      </c>
      <c r="H67" s="1000"/>
      <c r="I67" s="995"/>
      <c r="J67" s="963">
        <f t="shared" si="32"/>
        <v>0</v>
      </c>
      <c r="K67" s="37"/>
      <c r="L67" s="950" t="str">
        <f t="shared" si="34"/>
        <v>Котельная 7</v>
      </c>
      <c r="M67" s="961" t="e">
        <f t="shared" si="35"/>
        <v>#DIV/0!</v>
      </c>
      <c r="N67" s="962" t="e">
        <f t="shared" si="36"/>
        <v>#DIV/0!</v>
      </c>
      <c r="O67" s="963" t="e">
        <f t="shared" si="37"/>
        <v>#DIV/0!</v>
      </c>
      <c r="P67" s="964" t="e">
        <f t="shared" si="38"/>
        <v>#DIV/0!</v>
      </c>
      <c r="Q67" s="962" t="e">
        <f t="shared" si="39"/>
        <v>#DIV/0!</v>
      </c>
      <c r="R67" s="963" t="e">
        <f t="shared" si="40"/>
        <v>#DIV/0!</v>
      </c>
      <c r="S67" s="965" t="e">
        <f t="shared" si="41"/>
        <v>#DIV/0!</v>
      </c>
      <c r="T67" s="962" t="e">
        <f t="shared" si="42"/>
        <v>#DIV/0!</v>
      </c>
      <c r="U67" s="963" t="e">
        <f t="shared" si="43"/>
        <v>#DIV/0!</v>
      </c>
      <c r="W67" s="975" t="e">
        <f t="shared" si="44"/>
        <v>#DIV/0!</v>
      </c>
      <c r="X67" s="976" t="e">
        <f t="shared" si="45"/>
        <v>#DIV/0!</v>
      </c>
      <c r="Y67" s="977" t="e">
        <f t="shared" si="46"/>
        <v>#DIV/0!</v>
      </c>
    </row>
    <row r="68" spans="1:25" ht="12.75">
      <c r="A68" s="993" t="s">
        <v>195</v>
      </c>
      <c r="B68" s="994"/>
      <c r="C68" s="995"/>
      <c r="D68" s="963">
        <f t="shared" si="33"/>
        <v>0</v>
      </c>
      <c r="E68" s="996"/>
      <c r="F68" s="995"/>
      <c r="G68" s="963">
        <f t="shared" si="47"/>
        <v>0</v>
      </c>
      <c r="H68" s="1000"/>
      <c r="I68" s="995"/>
      <c r="J68" s="963">
        <f t="shared" si="32"/>
        <v>0</v>
      </c>
      <c r="K68" s="37"/>
      <c r="L68" s="950" t="str">
        <f t="shared" si="34"/>
        <v>Котельная 8</v>
      </c>
      <c r="M68" s="961" t="e">
        <f t="shared" si="35"/>
        <v>#DIV/0!</v>
      </c>
      <c r="N68" s="962" t="e">
        <f t="shared" si="36"/>
        <v>#DIV/0!</v>
      </c>
      <c r="O68" s="963" t="e">
        <f t="shared" si="37"/>
        <v>#DIV/0!</v>
      </c>
      <c r="P68" s="964" t="e">
        <f t="shared" si="38"/>
        <v>#DIV/0!</v>
      </c>
      <c r="Q68" s="962" t="e">
        <f t="shared" si="39"/>
        <v>#DIV/0!</v>
      </c>
      <c r="R68" s="963" t="e">
        <f t="shared" si="40"/>
        <v>#DIV/0!</v>
      </c>
      <c r="S68" s="965" t="e">
        <f t="shared" si="41"/>
        <v>#DIV/0!</v>
      </c>
      <c r="T68" s="962" t="e">
        <f t="shared" si="42"/>
        <v>#DIV/0!</v>
      </c>
      <c r="U68" s="963" t="e">
        <f t="shared" si="43"/>
        <v>#DIV/0!</v>
      </c>
      <c r="W68" s="975" t="e">
        <f t="shared" si="44"/>
        <v>#DIV/0!</v>
      </c>
      <c r="X68" s="976" t="e">
        <f t="shared" si="45"/>
        <v>#DIV/0!</v>
      </c>
      <c r="Y68" s="977" t="e">
        <f t="shared" si="46"/>
        <v>#DIV/0!</v>
      </c>
    </row>
    <row r="69" spans="1:25" ht="12.75">
      <c r="A69" s="993" t="s">
        <v>196</v>
      </c>
      <c r="B69" s="994"/>
      <c r="C69" s="995"/>
      <c r="D69" s="963">
        <f t="shared" si="33"/>
        <v>0</v>
      </c>
      <c r="E69" s="996"/>
      <c r="F69" s="995"/>
      <c r="G69" s="963">
        <f t="shared" si="47"/>
        <v>0</v>
      </c>
      <c r="H69" s="1000"/>
      <c r="I69" s="995"/>
      <c r="J69" s="963">
        <f t="shared" si="32"/>
        <v>0</v>
      </c>
      <c r="K69" s="37"/>
      <c r="L69" s="950" t="str">
        <f t="shared" si="34"/>
        <v>Котельная 9</v>
      </c>
      <c r="M69" s="961" t="e">
        <f t="shared" si="35"/>
        <v>#DIV/0!</v>
      </c>
      <c r="N69" s="962" t="e">
        <f t="shared" si="36"/>
        <v>#DIV/0!</v>
      </c>
      <c r="O69" s="963" t="e">
        <f t="shared" si="37"/>
        <v>#DIV/0!</v>
      </c>
      <c r="P69" s="964" t="e">
        <f t="shared" si="38"/>
        <v>#DIV/0!</v>
      </c>
      <c r="Q69" s="962" t="e">
        <f t="shared" si="39"/>
        <v>#DIV/0!</v>
      </c>
      <c r="R69" s="963" t="e">
        <f t="shared" si="40"/>
        <v>#DIV/0!</v>
      </c>
      <c r="S69" s="965" t="e">
        <f t="shared" si="41"/>
        <v>#DIV/0!</v>
      </c>
      <c r="T69" s="962" t="e">
        <f t="shared" si="42"/>
        <v>#DIV/0!</v>
      </c>
      <c r="U69" s="963" t="e">
        <f t="shared" si="43"/>
        <v>#DIV/0!</v>
      </c>
      <c r="W69" s="975" t="e">
        <f t="shared" si="44"/>
        <v>#DIV/0!</v>
      </c>
      <c r="X69" s="976" t="e">
        <f t="shared" si="45"/>
        <v>#DIV/0!</v>
      </c>
      <c r="Y69" s="977" t="e">
        <f t="shared" si="46"/>
        <v>#DIV/0!</v>
      </c>
    </row>
    <row r="70" spans="1:25" ht="12.75">
      <c r="A70" s="993" t="s">
        <v>197</v>
      </c>
      <c r="B70" s="994"/>
      <c r="C70" s="995"/>
      <c r="D70" s="963">
        <f t="shared" si="33"/>
        <v>0</v>
      </c>
      <c r="E70" s="996"/>
      <c r="F70" s="995"/>
      <c r="G70" s="963">
        <f t="shared" si="47"/>
        <v>0</v>
      </c>
      <c r="H70" s="1000"/>
      <c r="I70" s="995"/>
      <c r="J70" s="963">
        <f t="shared" si="32"/>
        <v>0</v>
      </c>
      <c r="K70" s="37"/>
      <c r="L70" s="950" t="str">
        <f t="shared" si="34"/>
        <v>Котельная 10</v>
      </c>
      <c r="M70" s="961" t="e">
        <f t="shared" si="35"/>
        <v>#DIV/0!</v>
      </c>
      <c r="N70" s="962" t="e">
        <f t="shared" si="36"/>
        <v>#DIV/0!</v>
      </c>
      <c r="O70" s="963" t="e">
        <f t="shared" si="37"/>
        <v>#DIV/0!</v>
      </c>
      <c r="P70" s="964" t="e">
        <f t="shared" si="38"/>
        <v>#DIV/0!</v>
      </c>
      <c r="Q70" s="962" t="e">
        <f t="shared" si="39"/>
        <v>#DIV/0!</v>
      </c>
      <c r="R70" s="963" t="e">
        <f t="shared" si="40"/>
        <v>#DIV/0!</v>
      </c>
      <c r="S70" s="965" t="e">
        <f t="shared" si="41"/>
        <v>#DIV/0!</v>
      </c>
      <c r="T70" s="962" t="e">
        <f t="shared" si="42"/>
        <v>#DIV/0!</v>
      </c>
      <c r="U70" s="963" t="e">
        <f t="shared" si="43"/>
        <v>#DIV/0!</v>
      </c>
      <c r="W70" s="975" t="e">
        <f t="shared" si="44"/>
        <v>#DIV/0!</v>
      </c>
      <c r="X70" s="976" t="e">
        <f t="shared" si="45"/>
        <v>#DIV/0!</v>
      </c>
      <c r="Y70" s="977" t="e">
        <f t="shared" si="46"/>
        <v>#DIV/0!</v>
      </c>
    </row>
    <row r="71" spans="1:25" ht="12.75">
      <c r="A71" s="993" t="s">
        <v>198</v>
      </c>
      <c r="B71" s="994"/>
      <c r="C71" s="995"/>
      <c r="D71" s="963">
        <f t="shared" si="33"/>
        <v>0</v>
      </c>
      <c r="E71" s="996"/>
      <c r="F71" s="995"/>
      <c r="G71" s="963">
        <f t="shared" si="47"/>
        <v>0</v>
      </c>
      <c r="H71" s="1000"/>
      <c r="I71" s="995"/>
      <c r="J71" s="963">
        <f t="shared" si="32"/>
        <v>0</v>
      </c>
      <c r="K71" s="37"/>
      <c r="L71" s="950" t="str">
        <f t="shared" si="34"/>
        <v>Котельная 11</v>
      </c>
      <c r="M71" s="961" t="e">
        <f t="shared" si="35"/>
        <v>#DIV/0!</v>
      </c>
      <c r="N71" s="962" t="e">
        <f t="shared" si="36"/>
        <v>#DIV/0!</v>
      </c>
      <c r="O71" s="963" t="e">
        <f t="shared" si="37"/>
        <v>#DIV/0!</v>
      </c>
      <c r="P71" s="964" t="e">
        <f t="shared" si="38"/>
        <v>#DIV/0!</v>
      </c>
      <c r="Q71" s="962" t="e">
        <f t="shared" si="39"/>
        <v>#DIV/0!</v>
      </c>
      <c r="R71" s="963" t="e">
        <f t="shared" si="40"/>
        <v>#DIV/0!</v>
      </c>
      <c r="S71" s="965" t="e">
        <f t="shared" si="41"/>
        <v>#DIV/0!</v>
      </c>
      <c r="T71" s="962" t="e">
        <f t="shared" si="42"/>
        <v>#DIV/0!</v>
      </c>
      <c r="U71" s="963" t="e">
        <f t="shared" si="43"/>
        <v>#DIV/0!</v>
      </c>
      <c r="W71" s="975" t="e">
        <f t="shared" si="44"/>
        <v>#DIV/0!</v>
      </c>
      <c r="X71" s="976" t="e">
        <f t="shared" si="45"/>
        <v>#DIV/0!</v>
      </c>
      <c r="Y71" s="977" t="e">
        <f t="shared" si="46"/>
        <v>#DIV/0!</v>
      </c>
    </row>
    <row r="72" spans="1:25" ht="12.75">
      <c r="A72" s="993" t="s">
        <v>199</v>
      </c>
      <c r="B72" s="994"/>
      <c r="C72" s="995"/>
      <c r="D72" s="963">
        <f t="shared" si="33"/>
        <v>0</v>
      </c>
      <c r="E72" s="996"/>
      <c r="F72" s="995"/>
      <c r="G72" s="963">
        <f t="shared" si="47"/>
        <v>0</v>
      </c>
      <c r="H72" s="1000"/>
      <c r="I72" s="995"/>
      <c r="J72" s="963">
        <f t="shared" si="32"/>
        <v>0</v>
      </c>
      <c r="K72" s="37"/>
      <c r="L72" s="950" t="str">
        <f t="shared" si="34"/>
        <v>Котельная 12</v>
      </c>
      <c r="M72" s="961" t="e">
        <f t="shared" si="35"/>
        <v>#DIV/0!</v>
      </c>
      <c r="N72" s="962" t="e">
        <f t="shared" si="36"/>
        <v>#DIV/0!</v>
      </c>
      <c r="O72" s="963" t="e">
        <f t="shared" si="37"/>
        <v>#DIV/0!</v>
      </c>
      <c r="P72" s="964" t="e">
        <f t="shared" si="38"/>
        <v>#DIV/0!</v>
      </c>
      <c r="Q72" s="962" t="e">
        <f t="shared" si="39"/>
        <v>#DIV/0!</v>
      </c>
      <c r="R72" s="963" t="e">
        <f t="shared" si="40"/>
        <v>#DIV/0!</v>
      </c>
      <c r="S72" s="965" t="e">
        <f t="shared" si="41"/>
        <v>#DIV/0!</v>
      </c>
      <c r="T72" s="962" t="e">
        <f t="shared" si="42"/>
        <v>#DIV/0!</v>
      </c>
      <c r="U72" s="963" t="e">
        <f t="shared" si="43"/>
        <v>#DIV/0!</v>
      </c>
      <c r="W72" s="975" t="e">
        <f t="shared" si="44"/>
        <v>#DIV/0!</v>
      </c>
      <c r="X72" s="976" t="e">
        <f t="shared" si="45"/>
        <v>#DIV/0!</v>
      </c>
      <c r="Y72" s="977" t="e">
        <f t="shared" si="46"/>
        <v>#DIV/0!</v>
      </c>
    </row>
    <row r="73" spans="1:25" ht="12.75">
      <c r="A73" s="993" t="s">
        <v>200</v>
      </c>
      <c r="B73" s="994"/>
      <c r="C73" s="995"/>
      <c r="D73" s="963">
        <f t="shared" si="33"/>
        <v>0</v>
      </c>
      <c r="E73" s="996"/>
      <c r="F73" s="995"/>
      <c r="G73" s="963">
        <f t="shared" si="47"/>
        <v>0</v>
      </c>
      <c r="H73" s="1000"/>
      <c r="I73" s="995"/>
      <c r="J73" s="963">
        <f t="shared" si="32"/>
        <v>0</v>
      </c>
      <c r="K73" s="37"/>
      <c r="L73" s="950" t="str">
        <f t="shared" si="34"/>
        <v>Котельная 13</v>
      </c>
      <c r="M73" s="961" t="e">
        <f t="shared" si="35"/>
        <v>#DIV/0!</v>
      </c>
      <c r="N73" s="962" t="e">
        <f t="shared" si="36"/>
        <v>#DIV/0!</v>
      </c>
      <c r="O73" s="963" t="e">
        <f t="shared" si="37"/>
        <v>#DIV/0!</v>
      </c>
      <c r="P73" s="964" t="e">
        <f t="shared" si="38"/>
        <v>#DIV/0!</v>
      </c>
      <c r="Q73" s="962" t="e">
        <f t="shared" si="39"/>
        <v>#DIV/0!</v>
      </c>
      <c r="R73" s="963" t="e">
        <f t="shared" si="40"/>
        <v>#DIV/0!</v>
      </c>
      <c r="S73" s="965" t="e">
        <f t="shared" si="41"/>
        <v>#DIV/0!</v>
      </c>
      <c r="T73" s="962" t="e">
        <f t="shared" si="42"/>
        <v>#DIV/0!</v>
      </c>
      <c r="U73" s="963" t="e">
        <f t="shared" si="43"/>
        <v>#DIV/0!</v>
      </c>
      <c r="W73" s="972" t="e">
        <f t="shared" si="44"/>
        <v>#DIV/0!</v>
      </c>
      <c r="X73" s="986" t="e">
        <f t="shared" si="45"/>
        <v>#DIV/0!</v>
      </c>
      <c r="Y73" s="990" t="e">
        <f t="shared" si="46"/>
        <v>#DIV/0!</v>
      </c>
    </row>
    <row r="74" spans="1:25" ht="12.75">
      <c r="A74" s="993" t="s">
        <v>201</v>
      </c>
      <c r="B74" s="994"/>
      <c r="C74" s="995"/>
      <c r="D74" s="963">
        <f t="shared" si="33"/>
        <v>0</v>
      </c>
      <c r="E74" s="996"/>
      <c r="F74" s="995"/>
      <c r="G74" s="963">
        <f t="shared" si="47"/>
        <v>0</v>
      </c>
      <c r="H74" s="1000"/>
      <c r="I74" s="995"/>
      <c r="J74" s="963">
        <f t="shared" si="32"/>
        <v>0</v>
      </c>
      <c r="K74" s="37"/>
      <c r="L74" s="950" t="str">
        <f t="shared" si="34"/>
        <v>Котельная 14</v>
      </c>
      <c r="M74" s="961" t="e">
        <f t="shared" si="35"/>
        <v>#DIV/0!</v>
      </c>
      <c r="N74" s="962" t="e">
        <f t="shared" si="36"/>
        <v>#DIV/0!</v>
      </c>
      <c r="O74" s="963" t="e">
        <f t="shared" si="37"/>
        <v>#DIV/0!</v>
      </c>
      <c r="P74" s="964" t="e">
        <f t="shared" si="38"/>
        <v>#DIV/0!</v>
      </c>
      <c r="Q74" s="962" t="e">
        <f t="shared" si="39"/>
        <v>#DIV/0!</v>
      </c>
      <c r="R74" s="963" t="e">
        <f t="shared" si="40"/>
        <v>#DIV/0!</v>
      </c>
      <c r="S74" s="965" t="e">
        <f t="shared" si="41"/>
        <v>#DIV/0!</v>
      </c>
      <c r="T74" s="962" t="e">
        <f t="shared" si="42"/>
        <v>#DIV/0!</v>
      </c>
      <c r="U74" s="963" t="e">
        <f t="shared" si="43"/>
        <v>#DIV/0!</v>
      </c>
      <c r="W74" s="972" t="e">
        <f t="shared" si="44"/>
        <v>#DIV/0!</v>
      </c>
      <c r="X74" s="986" t="e">
        <f t="shared" si="45"/>
        <v>#DIV/0!</v>
      </c>
      <c r="Y74" s="990" t="e">
        <f t="shared" si="46"/>
        <v>#DIV/0!</v>
      </c>
    </row>
    <row r="75" spans="1:25" ht="12.75">
      <c r="A75" s="993" t="s">
        <v>202</v>
      </c>
      <c r="B75" s="994"/>
      <c r="C75" s="995"/>
      <c r="D75" s="963">
        <f t="shared" si="33"/>
        <v>0</v>
      </c>
      <c r="E75" s="996"/>
      <c r="F75" s="995"/>
      <c r="G75" s="963">
        <f t="shared" si="47"/>
        <v>0</v>
      </c>
      <c r="H75" s="1000"/>
      <c r="I75" s="995"/>
      <c r="J75" s="963">
        <f t="shared" si="32"/>
        <v>0</v>
      </c>
      <c r="K75" s="37"/>
      <c r="L75" s="950" t="str">
        <f t="shared" si="34"/>
        <v>Котельная 15</v>
      </c>
      <c r="M75" s="961" t="e">
        <f t="shared" si="35"/>
        <v>#DIV/0!</v>
      </c>
      <c r="N75" s="962" t="e">
        <f t="shared" si="36"/>
        <v>#DIV/0!</v>
      </c>
      <c r="O75" s="963" t="e">
        <f t="shared" si="37"/>
        <v>#DIV/0!</v>
      </c>
      <c r="P75" s="964" t="e">
        <f t="shared" si="38"/>
        <v>#DIV/0!</v>
      </c>
      <c r="Q75" s="962" t="e">
        <f t="shared" si="39"/>
        <v>#DIV/0!</v>
      </c>
      <c r="R75" s="963" t="e">
        <f t="shared" si="40"/>
        <v>#DIV/0!</v>
      </c>
      <c r="S75" s="965" t="e">
        <f t="shared" si="41"/>
        <v>#DIV/0!</v>
      </c>
      <c r="T75" s="962" t="e">
        <f t="shared" si="42"/>
        <v>#DIV/0!</v>
      </c>
      <c r="U75" s="963" t="e">
        <f t="shared" si="43"/>
        <v>#DIV/0!</v>
      </c>
      <c r="W75" s="972" t="e">
        <f t="shared" si="44"/>
        <v>#DIV/0!</v>
      </c>
      <c r="X75" s="986" t="e">
        <f t="shared" si="45"/>
        <v>#DIV/0!</v>
      </c>
      <c r="Y75" s="990" t="e">
        <f t="shared" si="46"/>
        <v>#DIV/0!</v>
      </c>
    </row>
    <row r="76" spans="1:25" ht="12.75">
      <c r="A76" s="993" t="s">
        <v>203</v>
      </c>
      <c r="B76" s="994"/>
      <c r="C76" s="995"/>
      <c r="D76" s="963">
        <f t="shared" si="33"/>
        <v>0</v>
      </c>
      <c r="E76" s="996"/>
      <c r="F76" s="995"/>
      <c r="G76" s="963">
        <f t="shared" si="47"/>
        <v>0</v>
      </c>
      <c r="H76" s="1000"/>
      <c r="I76" s="995"/>
      <c r="J76" s="963">
        <f t="shared" si="32"/>
        <v>0</v>
      </c>
      <c r="K76" s="37"/>
      <c r="L76" s="950" t="str">
        <f t="shared" si="34"/>
        <v>Котельная 16</v>
      </c>
      <c r="M76" s="961" t="e">
        <f t="shared" si="35"/>
        <v>#DIV/0!</v>
      </c>
      <c r="N76" s="962" t="e">
        <f t="shared" si="36"/>
        <v>#DIV/0!</v>
      </c>
      <c r="O76" s="963" t="e">
        <f t="shared" si="37"/>
        <v>#DIV/0!</v>
      </c>
      <c r="P76" s="964" t="e">
        <f t="shared" si="38"/>
        <v>#DIV/0!</v>
      </c>
      <c r="Q76" s="962" t="e">
        <f t="shared" si="39"/>
        <v>#DIV/0!</v>
      </c>
      <c r="R76" s="963" t="e">
        <f t="shared" si="40"/>
        <v>#DIV/0!</v>
      </c>
      <c r="S76" s="965" t="e">
        <f t="shared" si="41"/>
        <v>#DIV/0!</v>
      </c>
      <c r="T76" s="962" t="e">
        <f t="shared" si="42"/>
        <v>#DIV/0!</v>
      </c>
      <c r="U76" s="963" t="e">
        <f t="shared" si="43"/>
        <v>#DIV/0!</v>
      </c>
      <c r="W76" s="972" t="e">
        <f t="shared" si="44"/>
        <v>#DIV/0!</v>
      </c>
      <c r="X76" s="986" t="e">
        <f t="shared" si="45"/>
        <v>#DIV/0!</v>
      </c>
      <c r="Y76" s="990" t="e">
        <f t="shared" si="46"/>
        <v>#DIV/0!</v>
      </c>
    </row>
    <row r="77" spans="1:25" ht="12.75">
      <c r="A77" s="993" t="s">
        <v>204</v>
      </c>
      <c r="B77" s="994"/>
      <c r="C77" s="995"/>
      <c r="D77" s="963">
        <f t="shared" si="33"/>
        <v>0</v>
      </c>
      <c r="E77" s="996"/>
      <c r="F77" s="995"/>
      <c r="G77" s="963">
        <f t="shared" si="47"/>
        <v>0</v>
      </c>
      <c r="H77" s="1000"/>
      <c r="I77" s="995"/>
      <c r="J77" s="963">
        <f t="shared" si="32"/>
        <v>0</v>
      </c>
      <c r="K77" s="37"/>
      <c r="L77" s="950" t="str">
        <f t="shared" si="34"/>
        <v>Котельная 17</v>
      </c>
      <c r="M77" s="961" t="e">
        <f t="shared" si="35"/>
        <v>#DIV/0!</v>
      </c>
      <c r="N77" s="962" t="e">
        <f t="shared" si="36"/>
        <v>#DIV/0!</v>
      </c>
      <c r="O77" s="963" t="e">
        <f t="shared" si="37"/>
        <v>#DIV/0!</v>
      </c>
      <c r="P77" s="964" t="e">
        <f t="shared" si="38"/>
        <v>#DIV/0!</v>
      </c>
      <c r="Q77" s="962" t="e">
        <f t="shared" si="39"/>
        <v>#DIV/0!</v>
      </c>
      <c r="R77" s="963" t="e">
        <f t="shared" si="40"/>
        <v>#DIV/0!</v>
      </c>
      <c r="S77" s="965" t="e">
        <f t="shared" si="41"/>
        <v>#DIV/0!</v>
      </c>
      <c r="T77" s="962" t="e">
        <f t="shared" si="42"/>
        <v>#DIV/0!</v>
      </c>
      <c r="U77" s="963" t="e">
        <f t="shared" si="43"/>
        <v>#DIV/0!</v>
      </c>
      <c r="W77" s="972" t="e">
        <f t="shared" si="44"/>
        <v>#DIV/0!</v>
      </c>
      <c r="X77" s="986" t="e">
        <f t="shared" si="45"/>
        <v>#DIV/0!</v>
      </c>
      <c r="Y77" s="990" t="e">
        <f t="shared" si="46"/>
        <v>#DIV/0!</v>
      </c>
    </row>
    <row r="78" spans="1:25" ht="12.75">
      <c r="A78" s="993" t="s">
        <v>205</v>
      </c>
      <c r="B78" s="994"/>
      <c r="C78" s="995"/>
      <c r="D78" s="963">
        <f t="shared" si="33"/>
        <v>0</v>
      </c>
      <c r="E78" s="996"/>
      <c r="F78" s="995"/>
      <c r="G78" s="963">
        <f t="shared" si="47"/>
        <v>0</v>
      </c>
      <c r="H78" s="1000"/>
      <c r="I78" s="995"/>
      <c r="J78" s="963">
        <f t="shared" si="32"/>
        <v>0</v>
      </c>
      <c r="K78" s="37"/>
      <c r="L78" s="950" t="str">
        <f t="shared" si="34"/>
        <v>Котельная 18</v>
      </c>
      <c r="M78" s="961" t="e">
        <f t="shared" si="35"/>
        <v>#DIV/0!</v>
      </c>
      <c r="N78" s="962" t="e">
        <f t="shared" si="36"/>
        <v>#DIV/0!</v>
      </c>
      <c r="O78" s="963" t="e">
        <f t="shared" si="37"/>
        <v>#DIV/0!</v>
      </c>
      <c r="P78" s="964" t="e">
        <f t="shared" si="38"/>
        <v>#DIV/0!</v>
      </c>
      <c r="Q78" s="962" t="e">
        <f t="shared" si="39"/>
        <v>#DIV/0!</v>
      </c>
      <c r="R78" s="963" t="e">
        <f t="shared" si="40"/>
        <v>#DIV/0!</v>
      </c>
      <c r="S78" s="965" t="e">
        <f t="shared" si="41"/>
        <v>#DIV/0!</v>
      </c>
      <c r="T78" s="962" t="e">
        <f t="shared" si="42"/>
        <v>#DIV/0!</v>
      </c>
      <c r="U78" s="963" t="e">
        <f t="shared" si="43"/>
        <v>#DIV/0!</v>
      </c>
      <c r="W78" s="972" t="e">
        <f t="shared" si="44"/>
        <v>#DIV/0!</v>
      </c>
      <c r="X78" s="986" t="e">
        <f t="shared" si="45"/>
        <v>#DIV/0!</v>
      </c>
      <c r="Y78" s="990" t="e">
        <f t="shared" si="46"/>
        <v>#DIV/0!</v>
      </c>
    </row>
    <row r="79" spans="1:25" ht="12.75">
      <c r="A79" s="993" t="s">
        <v>206</v>
      </c>
      <c r="B79" s="994"/>
      <c r="C79" s="995"/>
      <c r="D79" s="1003">
        <f t="shared" si="33"/>
        <v>0</v>
      </c>
      <c r="E79" s="996"/>
      <c r="F79" s="995"/>
      <c r="G79" s="963">
        <f t="shared" si="47"/>
        <v>0</v>
      </c>
      <c r="H79" s="1000"/>
      <c r="I79" s="995"/>
      <c r="J79" s="963">
        <f t="shared" si="32"/>
        <v>0</v>
      </c>
      <c r="K79" s="37"/>
      <c r="L79" s="950" t="str">
        <f t="shared" si="34"/>
        <v>Котельная 19</v>
      </c>
      <c r="M79" s="961" t="e">
        <f t="shared" si="35"/>
        <v>#DIV/0!</v>
      </c>
      <c r="N79" s="962" t="e">
        <f t="shared" si="36"/>
        <v>#DIV/0!</v>
      </c>
      <c r="O79" s="963" t="e">
        <f t="shared" si="37"/>
        <v>#DIV/0!</v>
      </c>
      <c r="P79" s="964" t="e">
        <f t="shared" si="38"/>
        <v>#DIV/0!</v>
      </c>
      <c r="Q79" s="962" t="e">
        <f t="shared" si="39"/>
        <v>#DIV/0!</v>
      </c>
      <c r="R79" s="963" t="e">
        <f t="shared" si="40"/>
        <v>#DIV/0!</v>
      </c>
      <c r="S79" s="965" t="e">
        <f t="shared" si="41"/>
        <v>#DIV/0!</v>
      </c>
      <c r="T79" s="962" t="e">
        <f t="shared" si="42"/>
        <v>#DIV/0!</v>
      </c>
      <c r="U79" s="963" t="e">
        <f t="shared" si="43"/>
        <v>#DIV/0!</v>
      </c>
      <c r="W79" s="972" t="e">
        <f t="shared" si="44"/>
        <v>#DIV/0!</v>
      </c>
      <c r="X79" s="986" t="e">
        <f t="shared" si="45"/>
        <v>#DIV/0!</v>
      </c>
      <c r="Y79" s="990" t="e">
        <f t="shared" si="46"/>
        <v>#DIV/0!</v>
      </c>
    </row>
    <row r="80" spans="1:25" ht="13.5" thickBot="1">
      <c r="A80" s="998"/>
      <c r="B80" s="999"/>
      <c r="C80" s="951"/>
      <c r="D80" s="1002"/>
      <c r="E80" s="997"/>
      <c r="F80" s="952"/>
      <c r="G80" s="1002"/>
      <c r="H80" s="1001"/>
      <c r="I80" s="952"/>
      <c r="J80" s="1002"/>
      <c r="K80" s="36"/>
      <c r="L80" s="956"/>
      <c r="M80" s="957"/>
      <c r="N80" s="952"/>
      <c r="O80" s="958"/>
      <c r="P80" s="959"/>
      <c r="Q80" s="952"/>
      <c r="R80" s="958"/>
      <c r="S80" s="953"/>
      <c r="T80" s="954"/>
      <c r="U80" s="958"/>
      <c r="W80" s="978"/>
      <c r="X80" s="991"/>
      <c r="Y80" s="992"/>
    </row>
    <row r="82" spans="1:10" ht="31.5" customHeight="1">
      <c r="A82" s="3013" t="s">
        <v>122</v>
      </c>
      <c r="B82" s="3013"/>
      <c r="C82" s="563"/>
      <c r="D82" s="563"/>
      <c r="E82" s="563"/>
      <c r="F82" s="561"/>
      <c r="G82" s="3002"/>
      <c r="H82" s="3002"/>
      <c r="I82" s="3002"/>
      <c r="J82" s="1005"/>
    </row>
    <row r="83" spans="1:10" ht="18">
      <c r="A83" s="562"/>
      <c r="B83" s="561"/>
      <c r="C83" s="561"/>
      <c r="D83" s="561"/>
      <c r="E83" s="561"/>
      <c r="F83" s="561"/>
      <c r="G83" s="561"/>
      <c r="H83" s="1" t="s">
        <v>182</v>
      </c>
      <c r="I83" s="561"/>
      <c r="J83" s="1005"/>
    </row>
  </sheetData>
  <sheetProtection insertRows="0"/>
  <mergeCells count="38">
    <mergeCell ref="A1:J1"/>
    <mergeCell ref="L5:L6"/>
    <mergeCell ref="M5:O5"/>
    <mergeCell ref="P5:R5"/>
    <mergeCell ref="S5:U5"/>
    <mergeCell ref="L3:U3"/>
    <mergeCell ref="A3:J3"/>
    <mergeCell ref="A4:J4"/>
    <mergeCell ref="S57:U57"/>
    <mergeCell ref="W6:Y6"/>
    <mergeCell ref="E5:G5"/>
    <mergeCell ref="H5:J5"/>
    <mergeCell ref="A82:B82"/>
    <mergeCell ref="G82:I82"/>
    <mergeCell ref="S31:U31"/>
    <mergeCell ref="W32:Y32"/>
    <mergeCell ref="A30:J30"/>
    <mergeCell ref="A56:J56"/>
    <mergeCell ref="AA6:AD6"/>
    <mergeCell ref="A31:A32"/>
    <mergeCell ref="B31:D31"/>
    <mergeCell ref="E31:G31"/>
    <mergeCell ref="H31:J31"/>
    <mergeCell ref="L31:L32"/>
    <mergeCell ref="M31:O31"/>
    <mergeCell ref="P31:R31"/>
    <mergeCell ref="A5:A6"/>
    <mergeCell ref="B5:D5"/>
    <mergeCell ref="AA32:AD32"/>
    <mergeCell ref="A57:A58"/>
    <mergeCell ref="B57:D57"/>
    <mergeCell ref="E57:G57"/>
    <mergeCell ref="H57:J57"/>
    <mergeCell ref="L57:L58"/>
    <mergeCell ref="M57:O57"/>
    <mergeCell ref="P57:R57"/>
    <mergeCell ref="W58:Y58"/>
    <mergeCell ref="AA58:AD58"/>
  </mergeCells>
  <conditionalFormatting sqref="B8 E8 H8">
    <cfRule type="cellIs" priority="10" dxfId="5" operator="between" stopIfTrue="1">
      <formula>FALSE</formula>
      <formula>FALSE</formula>
    </cfRule>
  </conditionalFormatting>
  <conditionalFormatting sqref="M8 P8 S8">
    <cfRule type="cellIs" priority="9" dxfId="5" operator="between" stopIfTrue="1">
      <formula>FALSE</formula>
      <formula>FALSE</formula>
    </cfRule>
  </conditionalFormatting>
  <conditionalFormatting sqref="B34 E34 H34">
    <cfRule type="cellIs" priority="8" dxfId="5" operator="between" stopIfTrue="1">
      <formula>FALSE</formula>
      <formula>FALSE</formula>
    </cfRule>
  </conditionalFormatting>
  <conditionalFormatting sqref="M34 P34 S34">
    <cfRule type="cellIs" priority="7" dxfId="5" operator="between" stopIfTrue="1">
      <formula>FALSE</formula>
      <formula>FALSE</formula>
    </cfRule>
  </conditionalFormatting>
  <conditionalFormatting sqref="B60 E60 H60">
    <cfRule type="cellIs" priority="6" dxfId="5" operator="between" stopIfTrue="1">
      <formula>FALSE</formula>
      <formula>FALSE</formula>
    </cfRule>
  </conditionalFormatting>
  <conditionalFormatting sqref="M60 P60 S60">
    <cfRule type="cellIs" priority="5" dxfId="5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  <rowBreaks count="1" manualBreakCount="1">
    <brk id="55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2"/>
  <sheetViews>
    <sheetView view="pageBreakPreview" zoomScale="130" zoomScaleSheetLayoutView="130" zoomScalePageLayoutView="0" workbookViewId="0" topLeftCell="C1">
      <selection activeCell="D10" sqref="D10"/>
    </sheetView>
  </sheetViews>
  <sheetFormatPr defaultColWidth="9.140625" defaultRowHeight="12.75"/>
  <cols>
    <col min="1" max="1" width="9.140625" style="1997" customWidth="1"/>
    <col min="2" max="2" width="38.57421875" style="1997" customWidth="1"/>
    <col min="3" max="3" width="21.28125" style="1997" customWidth="1"/>
    <col min="4" max="4" width="16.8515625" style="1997" customWidth="1"/>
    <col min="5" max="5" width="15.00390625" style="1997" customWidth="1"/>
    <col min="6" max="6" width="11.8515625" style="1997" customWidth="1"/>
    <col min="7" max="7" width="14.8515625" style="1997" customWidth="1"/>
    <col min="8" max="8" width="15.00390625" style="1997" customWidth="1"/>
    <col min="9" max="9" width="11.7109375" style="1997" customWidth="1"/>
    <col min="10" max="10" width="15.00390625" style="1997" customWidth="1"/>
    <col min="11" max="11" width="14.00390625" style="1997" customWidth="1"/>
    <col min="12" max="12" width="11.7109375" style="1997" customWidth="1"/>
    <col min="13" max="16384" width="9.140625" style="1997" customWidth="1"/>
  </cols>
  <sheetData>
    <row r="1" spans="1:12" ht="12.75">
      <c r="A1" s="2816">
        <f>Анкета!A5</f>
        <v>0</v>
      </c>
      <c r="B1" s="2816"/>
      <c r="C1" s="2816"/>
      <c r="D1" s="2816"/>
      <c r="E1" s="2816"/>
      <c r="F1" s="2816"/>
      <c r="G1" s="2816"/>
      <c r="H1" s="2816"/>
      <c r="I1" s="2816"/>
      <c r="J1" s="2816"/>
      <c r="K1" s="2816"/>
      <c r="L1" s="2816"/>
    </row>
    <row r="2" spans="1:12" ht="18.75" customHeight="1" thickBot="1">
      <c r="A2" s="3236" t="s">
        <v>527</v>
      </c>
      <c r="B2" s="3236"/>
      <c r="C2" s="3236"/>
      <c r="D2" s="3236"/>
      <c r="E2" s="3236"/>
      <c r="F2" s="3236"/>
      <c r="G2" s="3236"/>
      <c r="H2" s="3236"/>
      <c r="I2" s="3236"/>
      <c r="J2" s="3236"/>
      <c r="K2" s="3236"/>
      <c r="L2" s="3236"/>
    </row>
    <row r="3" spans="1:12" ht="16.5" thickBot="1">
      <c r="A3" s="3237" t="s">
        <v>22</v>
      </c>
      <c r="B3" s="3237" t="s">
        <v>23</v>
      </c>
      <c r="C3" s="3237" t="s">
        <v>24</v>
      </c>
      <c r="D3" s="3234" t="s">
        <v>545</v>
      </c>
      <c r="E3" s="3235"/>
      <c r="F3" s="2463">
        <v>1.082</v>
      </c>
      <c r="G3" s="3234" t="s">
        <v>545</v>
      </c>
      <c r="H3" s="3235"/>
      <c r="I3" s="2463">
        <v>1.07</v>
      </c>
      <c r="J3" s="3234" t="s">
        <v>545</v>
      </c>
      <c r="K3" s="3235"/>
      <c r="L3" s="2463">
        <v>1.07</v>
      </c>
    </row>
    <row r="4" spans="1:12" ht="22.5" customHeight="1" thickBot="1">
      <c r="A4" s="3238"/>
      <c r="B4" s="3239"/>
      <c r="C4" s="3239"/>
      <c r="D4" s="2464" t="s">
        <v>543</v>
      </c>
      <c r="E4" s="2465" t="s">
        <v>544</v>
      </c>
      <c r="F4" s="2466" t="s">
        <v>788</v>
      </c>
      <c r="G4" s="2464" t="s">
        <v>543</v>
      </c>
      <c r="H4" s="2465" t="s">
        <v>544</v>
      </c>
      <c r="I4" s="2466" t="s">
        <v>803</v>
      </c>
      <c r="J4" s="2464" t="s">
        <v>543</v>
      </c>
      <c r="K4" s="2465" t="s">
        <v>544</v>
      </c>
      <c r="L4" s="2466" t="s">
        <v>839</v>
      </c>
    </row>
    <row r="5" spans="1:12" ht="33.75" customHeight="1">
      <c r="A5" s="1034">
        <v>1</v>
      </c>
      <c r="B5" s="2467" t="s">
        <v>97</v>
      </c>
      <c r="C5" s="2468" t="s">
        <v>46</v>
      </c>
      <c r="D5" s="2469" t="e">
        <f>D6*D9/1000+D13+D36</f>
        <v>#DIV/0!</v>
      </c>
      <c r="E5" s="2470" t="e">
        <f>E6*E9/1000+E13+E36</f>
        <v>#DIV/0!</v>
      </c>
      <c r="F5" s="2471" t="e">
        <f>SUM(D5:E5)</f>
        <v>#DIV/0!</v>
      </c>
      <c r="G5" s="2469" t="e">
        <f>G6*G9/1000+G13+G36</f>
        <v>#DIV/0!</v>
      </c>
      <c r="H5" s="2470" t="e">
        <f>H6*H9/1000+H13+H36</f>
        <v>#DIV/0!</v>
      </c>
      <c r="I5" s="2471" t="e">
        <f>SUM(G5:H5)</f>
        <v>#DIV/0!</v>
      </c>
      <c r="J5" s="2469" t="e">
        <f>J6*J9/1000+J13+J36</f>
        <v>#DIV/0!</v>
      </c>
      <c r="K5" s="2470" t="e">
        <f>K6*K9/1000+K13+K36</f>
        <v>#DIV/0!</v>
      </c>
      <c r="L5" s="2471" t="e">
        <f>SUM(J5:K5)</f>
        <v>#DIV/0!</v>
      </c>
    </row>
    <row r="6" spans="1:12" ht="18">
      <c r="A6" s="1035">
        <v>2</v>
      </c>
      <c r="B6" s="1036" t="s">
        <v>98</v>
      </c>
      <c r="C6" s="1035" t="s">
        <v>534</v>
      </c>
      <c r="D6" s="2472">
        <f>D42</f>
        <v>1</v>
      </c>
      <c r="E6" s="1041">
        <f>E42</f>
        <v>1</v>
      </c>
      <c r="F6" s="1042">
        <f>SUM(F43:F52)</f>
        <v>2</v>
      </c>
      <c r="G6" s="2472">
        <f>G42</f>
        <v>1</v>
      </c>
      <c r="H6" s="1041">
        <f>H42</f>
        <v>1</v>
      </c>
      <c r="I6" s="1042">
        <f>SUM(I43:I52)</f>
        <v>2</v>
      </c>
      <c r="J6" s="2472">
        <f>J42</f>
        <v>1</v>
      </c>
      <c r="K6" s="1041">
        <f>K42</f>
        <v>1</v>
      </c>
      <c r="L6" s="1042">
        <f>SUM(L43:L52)</f>
        <v>2</v>
      </c>
    </row>
    <row r="7" spans="1:12" ht="18">
      <c r="A7" s="1035">
        <v>3</v>
      </c>
      <c r="B7" s="1036" t="s">
        <v>99</v>
      </c>
      <c r="C7" s="1035" t="s">
        <v>535</v>
      </c>
      <c r="D7" s="2473" t="e">
        <f aca="true" t="shared" si="0" ref="D7:L7">D5/D6*1000</f>
        <v>#DIV/0!</v>
      </c>
      <c r="E7" s="1043" t="e">
        <f t="shared" si="0"/>
        <v>#DIV/0!</v>
      </c>
      <c r="F7" s="1044" t="e">
        <f t="shared" si="0"/>
        <v>#DIV/0!</v>
      </c>
      <c r="G7" s="2473" t="e">
        <f t="shared" si="0"/>
        <v>#DIV/0!</v>
      </c>
      <c r="H7" s="1043" t="e">
        <f t="shared" si="0"/>
        <v>#DIV/0!</v>
      </c>
      <c r="I7" s="1044" t="e">
        <f t="shared" si="0"/>
        <v>#DIV/0!</v>
      </c>
      <c r="J7" s="2473" t="e">
        <f t="shared" si="0"/>
        <v>#DIV/0!</v>
      </c>
      <c r="K7" s="1043" t="e">
        <f t="shared" si="0"/>
        <v>#DIV/0!</v>
      </c>
      <c r="L7" s="1044" t="e">
        <f t="shared" si="0"/>
        <v>#DIV/0!</v>
      </c>
    </row>
    <row r="8" spans="1:12" ht="15">
      <c r="A8" s="1037"/>
      <c r="B8" s="1035" t="s">
        <v>80</v>
      </c>
      <c r="C8" s="1040"/>
      <c r="D8" s="1045"/>
      <c r="E8" s="1046"/>
      <c r="F8" s="1044"/>
      <c r="G8" s="1045"/>
      <c r="H8" s="1046"/>
      <c r="I8" s="1044"/>
      <c r="J8" s="1045"/>
      <c r="K8" s="1046"/>
      <c r="L8" s="1044"/>
    </row>
    <row r="9" spans="1:12" ht="18.75">
      <c r="A9" s="1038" t="s">
        <v>100</v>
      </c>
      <c r="B9" s="1039" t="s">
        <v>101</v>
      </c>
      <c r="C9" s="2474" t="s">
        <v>536</v>
      </c>
      <c r="D9" s="1047" t="e">
        <f>D10*D11/7900</f>
        <v>#DIV/0!</v>
      </c>
      <c r="E9" s="1048" t="e">
        <f>E11*E10/7900</f>
        <v>#DIV/0!</v>
      </c>
      <c r="F9" s="1044"/>
      <c r="G9" s="1047" t="e">
        <f>G10*G11/7900</f>
        <v>#DIV/0!</v>
      </c>
      <c r="H9" s="1048" t="e">
        <f>H11*H10/7900</f>
        <v>#DIV/0!</v>
      </c>
      <c r="I9" s="1044"/>
      <c r="J9" s="1047" t="e">
        <f>J10*J11/7900</f>
        <v>#DIV/0!</v>
      </c>
      <c r="K9" s="1048" t="e">
        <f>K11*K10/7900</f>
        <v>#DIV/0!</v>
      </c>
      <c r="L9" s="1044"/>
    </row>
    <row r="10" spans="1:12" ht="18" customHeight="1">
      <c r="A10" s="3232" t="s">
        <v>537</v>
      </c>
      <c r="B10" s="3233"/>
      <c r="C10" s="1035" t="s">
        <v>535</v>
      </c>
      <c r="D10" s="1049"/>
      <c r="E10" s="1050">
        <f>ROUND(D10*F3,0)</f>
        <v>0</v>
      </c>
      <c r="F10" s="1044" t="s">
        <v>102</v>
      </c>
      <c r="G10" s="1049">
        <f>E10</f>
        <v>0</v>
      </c>
      <c r="H10" s="1050">
        <f>ROUND(G10*I3,0)</f>
        <v>0</v>
      </c>
      <c r="I10" s="1044" t="s">
        <v>102</v>
      </c>
      <c r="J10" s="1049">
        <f>H10</f>
        <v>0</v>
      </c>
      <c r="K10" s="1050">
        <f>ROUND(J10*L3,0)</f>
        <v>0</v>
      </c>
      <c r="L10" s="1044" t="s">
        <v>102</v>
      </c>
    </row>
    <row r="11" spans="1:12" ht="15" customHeight="1">
      <c r="A11" s="3232" t="s">
        <v>103</v>
      </c>
      <c r="B11" s="3233"/>
      <c r="C11" s="1035"/>
      <c r="D11" s="2472" t="e">
        <f>7000*Топливо!E8</f>
        <v>#DIV/0!</v>
      </c>
      <c r="E11" s="1041" t="e">
        <f>D11</f>
        <v>#DIV/0!</v>
      </c>
      <c r="F11" s="1044" t="s">
        <v>102</v>
      </c>
      <c r="G11" s="2472" t="e">
        <f>7000*Топливо!F8</f>
        <v>#DIV/0!</v>
      </c>
      <c r="H11" s="1041" t="e">
        <f>G11</f>
        <v>#DIV/0!</v>
      </c>
      <c r="I11" s="1044" t="s">
        <v>102</v>
      </c>
      <c r="J11" s="2472" t="e">
        <f>7000*Топливо!G8</f>
        <v>#DIV/0!</v>
      </c>
      <c r="K11" s="1041" t="e">
        <f>J11</f>
        <v>#DIV/0!</v>
      </c>
      <c r="L11" s="1044" t="s">
        <v>102</v>
      </c>
    </row>
    <row r="12" spans="1:12" ht="15">
      <c r="A12" s="1037"/>
      <c r="B12" s="1040"/>
      <c r="C12" s="1035"/>
      <c r="D12" s="1045"/>
      <c r="E12" s="1046"/>
      <c r="F12" s="1044"/>
      <c r="G12" s="1045"/>
      <c r="H12" s="1046"/>
      <c r="I12" s="1044"/>
      <c r="J12" s="1045"/>
      <c r="K12" s="1046"/>
      <c r="L12" s="1044"/>
    </row>
    <row r="13" spans="1:12" ht="28.5" customHeight="1">
      <c r="A13" s="1038" t="s">
        <v>104</v>
      </c>
      <c r="B13" s="2476" t="s">
        <v>105</v>
      </c>
      <c r="C13" s="2474" t="s">
        <v>46</v>
      </c>
      <c r="D13" s="1047">
        <f>D14+D25</f>
        <v>0</v>
      </c>
      <c r="E13" s="1048">
        <f>E14+E25</f>
        <v>0</v>
      </c>
      <c r="F13" s="1051">
        <f>SUM(D13:E13)</f>
        <v>0</v>
      </c>
      <c r="G13" s="1047">
        <f>G14+G25</f>
        <v>0</v>
      </c>
      <c r="H13" s="1048">
        <f>H14+H25</f>
        <v>0</v>
      </c>
      <c r="I13" s="1051">
        <f>SUM(G13:H13)</f>
        <v>0</v>
      </c>
      <c r="J13" s="1047">
        <f>J14+J25</f>
        <v>0</v>
      </c>
      <c r="K13" s="1048">
        <f>K14+K25</f>
        <v>0</v>
      </c>
      <c r="L13" s="1051">
        <f>SUM(J13:K13)</f>
        <v>0</v>
      </c>
    </row>
    <row r="14" spans="1:12" ht="63">
      <c r="A14" s="2477" t="s">
        <v>805</v>
      </c>
      <c r="B14" s="2478" t="s">
        <v>806</v>
      </c>
      <c r="C14" s="2479" t="s">
        <v>536</v>
      </c>
      <c r="D14" s="2480">
        <f>SUMPRODUCT(D43:D52,D15:D24)/1000</f>
        <v>0</v>
      </c>
      <c r="E14" s="2481">
        <f>SUMPRODUCT(E43:E52,E15:E24)/1000</f>
        <v>0</v>
      </c>
      <c r="F14" s="2482" t="s">
        <v>102</v>
      </c>
      <c r="G14" s="2480">
        <f>SUMPRODUCT(G43:G52,G15:G24)/1000</f>
        <v>0</v>
      </c>
      <c r="H14" s="2481">
        <f>SUMPRODUCT(H43:H52,H15:H24)/1000</f>
        <v>0</v>
      </c>
      <c r="I14" s="2482" t="s">
        <v>102</v>
      </c>
      <c r="J14" s="2480">
        <f>SUMPRODUCT(J43:J52,J15:J24)/1000</f>
        <v>0</v>
      </c>
      <c r="K14" s="2481">
        <f>SUMPRODUCT(K43:K52,K15:K24)/1000</f>
        <v>0</v>
      </c>
      <c r="L14" s="2482" t="s">
        <v>102</v>
      </c>
    </row>
    <row r="15" spans="1:12" ht="15">
      <c r="A15" s="1037"/>
      <c r="B15" s="2483" t="s">
        <v>807</v>
      </c>
      <c r="C15" s="1035" t="s">
        <v>808</v>
      </c>
      <c r="D15" s="2484"/>
      <c r="E15" s="1056"/>
      <c r="F15" s="1044"/>
      <c r="G15" s="2484"/>
      <c r="H15" s="1056"/>
      <c r="I15" s="1044"/>
      <c r="J15" s="2484"/>
      <c r="K15" s="1056"/>
      <c r="L15" s="1044"/>
    </row>
    <row r="16" spans="1:12" ht="26.25" customHeight="1">
      <c r="A16" s="1037"/>
      <c r="B16" s="2475" t="s">
        <v>106</v>
      </c>
      <c r="C16" s="1035" t="s">
        <v>808</v>
      </c>
      <c r="D16" s="2484"/>
      <c r="E16" s="1056"/>
      <c r="F16" s="1044"/>
      <c r="G16" s="2484"/>
      <c r="H16" s="1056"/>
      <c r="I16" s="1044"/>
      <c r="J16" s="2484"/>
      <c r="K16" s="1056"/>
      <c r="L16" s="1044"/>
    </row>
    <row r="17" spans="1:12" ht="15">
      <c r="A17" s="1037"/>
      <c r="B17" s="2483" t="s">
        <v>809</v>
      </c>
      <c r="C17" s="1035" t="s">
        <v>808</v>
      </c>
      <c r="D17" s="2484"/>
      <c r="E17" s="1056"/>
      <c r="F17" s="1044"/>
      <c r="G17" s="2484"/>
      <c r="H17" s="1056"/>
      <c r="I17" s="1044"/>
      <c r="J17" s="2484"/>
      <c r="K17" s="1056"/>
      <c r="L17" s="1044"/>
    </row>
    <row r="18" spans="1:12" ht="30" customHeight="1">
      <c r="A18" s="1037"/>
      <c r="B18" s="2475" t="s">
        <v>107</v>
      </c>
      <c r="C18" s="1035" t="s">
        <v>808</v>
      </c>
      <c r="D18" s="2484"/>
      <c r="E18" s="1056"/>
      <c r="F18" s="1044"/>
      <c r="G18" s="2484"/>
      <c r="H18" s="1056"/>
      <c r="I18" s="1044"/>
      <c r="J18" s="2484"/>
      <c r="K18" s="1056"/>
      <c r="L18" s="1044"/>
    </row>
    <row r="19" spans="1:12" ht="15">
      <c r="A19" s="1037"/>
      <c r="B19" s="2483" t="s">
        <v>810</v>
      </c>
      <c r="C19" s="1035" t="s">
        <v>808</v>
      </c>
      <c r="D19" s="2484"/>
      <c r="E19" s="1056"/>
      <c r="F19" s="1044"/>
      <c r="G19" s="2484"/>
      <c r="H19" s="1056"/>
      <c r="I19" s="1044"/>
      <c r="J19" s="2484"/>
      <c r="K19" s="1056"/>
      <c r="L19" s="1044"/>
    </row>
    <row r="20" spans="1:12" ht="32.25" customHeight="1">
      <c r="A20" s="1037"/>
      <c r="B20" s="2475" t="s">
        <v>108</v>
      </c>
      <c r="C20" s="1035" t="s">
        <v>808</v>
      </c>
      <c r="D20" s="2484"/>
      <c r="E20" s="1056"/>
      <c r="F20" s="1044"/>
      <c r="G20" s="2484"/>
      <c r="H20" s="1056"/>
      <c r="I20" s="1044"/>
      <c r="J20" s="2484"/>
      <c r="K20" s="1056"/>
      <c r="L20" s="1044"/>
    </row>
    <row r="21" spans="1:12" ht="15">
      <c r="A21" s="1037"/>
      <c r="B21" s="2483" t="s">
        <v>811</v>
      </c>
      <c r="C21" s="1035" t="s">
        <v>808</v>
      </c>
      <c r="D21" s="2484"/>
      <c r="E21" s="1056"/>
      <c r="F21" s="1044"/>
      <c r="G21" s="2484"/>
      <c r="H21" s="1056"/>
      <c r="I21" s="1044"/>
      <c r="J21" s="2484"/>
      <c r="K21" s="1056"/>
      <c r="L21" s="1044"/>
    </row>
    <row r="22" spans="1:12" ht="27.75" customHeight="1">
      <c r="A22" s="1037"/>
      <c r="B22" s="2475" t="s">
        <v>109</v>
      </c>
      <c r="C22" s="1035" t="s">
        <v>808</v>
      </c>
      <c r="D22" s="2484"/>
      <c r="E22" s="1056"/>
      <c r="F22" s="1044"/>
      <c r="G22" s="2484"/>
      <c r="H22" s="1056"/>
      <c r="I22" s="1044"/>
      <c r="J22" s="2484"/>
      <c r="K22" s="1056"/>
      <c r="L22" s="1044"/>
    </row>
    <row r="23" spans="1:12" ht="15">
      <c r="A23" s="1037"/>
      <c r="B23" s="2483" t="s">
        <v>812</v>
      </c>
      <c r="C23" s="1035" t="s">
        <v>808</v>
      </c>
      <c r="D23" s="2484"/>
      <c r="E23" s="1056"/>
      <c r="F23" s="1044"/>
      <c r="G23" s="2484"/>
      <c r="H23" s="1056"/>
      <c r="I23" s="1044"/>
      <c r="J23" s="2484"/>
      <c r="K23" s="1056"/>
      <c r="L23" s="1044"/>
    </row>
    <row r="24" spans="1:12" ht="28.5" customHeight="1">
      <c r="A24" s="1037"/>
      <c r="B24" s="2475" t="s">
        <v>110</v>
      </c>
      <c r="C24" s="1035" t="s">
        <v>808</v>
      </c>
      <c r="D24" s="2484"/>
      <c r="E24" s="1056"/>
      <c r="F24" s="1044"/>
      <c r="G24" s="2484"/>
      <c r="H24" s="1056"/>
      <c r="I24" s="1044"/>
      <c r="J24" s="2484"/>
      <c r="K24" s="1056"/>
      <c r="L24" s="1044"/>
    </row>
    <row r="25" spans="1:12" ht="63">
      <c r="A25" s="1038" t="s">
        <v>813</v>
      </c>
      <c r="B25" s="2485" t="s">
        <v>814</v>
      </c>
      <c r="C25" s="2486" t="s">
        <v>46</v>
      </c>
      <c r="D25" s="2487">
        <f>SUMPRODUCT(D43:D52,D26:D35)/1000</f>
        <v>0</v>
      </c>
      <c r="E25" s="2488">
        <f>SUMPRODUCT(E43:E52,E26:E35)/1000</f>
        <v>0</v>
      </c>
      <c r="F25" s="2489"/>
      <c r="G25" s="2487">
        <f>SUMPRODUCT(G43:G52,G26:G35)/1000</f>
        <v>0</v>
      </c>
      <c r="H25" s="2488">
        <f>SUMPRODUCT(H43:H52,H26:H35)/1000</f>
        <v>0</v>
      </c>
      <c r="I25" s="2489"/>
      <c r="J25" s="2487">
        <f>SUMPRODUCT(J43:J52,J26:J35)/1000</f>
        <v>0</v>
      </c>
      <c r="K25" s="2488">
        <f>SUMPRODUCT(K43:K52,K26:K35)/1000</f>
        <v>0</v>
      </c>
      <c r="L25" s="2489"/>
    </row>
    <row r="26" spans="1:12" ht="18">
      <c r="A26" s="2490"/>
      <c r="B26" s="2483" t="s">
        <v>538</v>
      </c>
      <c r="C26" s="1035" t="s">
        <v>535</v>
      </c>
      <c r="D26" s="2491"/>
      <c r="E26" s="1053"/>
      <c r="F26" s="1044" t="s">
        <v>102</v>
      </c>
      <c r="G26" s="2491"/>
      <c r="H26" s="1053"/>
      <c r="I26" s="1044" t="s">
        <v>102</v>
      </c>
      <c r="J26" s="2491"/>
      <c r="K26" s="1053"/>
      <c r="L26" s="1044" t="s">
        <v>102</v>
      </c>
    </row>
    <row r="27" spans="1:12" ht="30">
      <c r="A27" s="2490"/>
      <c r="B27" s="2475" t="s">
        <v>106</v>
      </c>
      <c r="C27" s="1035" t="s">
        <v>535</v>
      </c>
      <c r="D27" s="2491"/>
      <c r="E27" s="1053"/>
      <c r="F27" s="1044" t="s">
        <v>102</v>
      </c>
      <c r="G27" s="2491"/>
      <c r="H27" s="1053"/>
      <c r="I27" s="1044" t="s">
        <v>102</v>
      </c>
      <c r="J27" s="2491"/>
      <c r="K27" s="1053"/>
      <c r="L27" s="1044" t="s">
        <v>102</v>
      </c>
    </row>
    <row r="28" spans="1:12" ht="18">
      <c r="A28" s="2490"/>
      <c r="B28" s="2483" t="s">
        <v>539</v>
      </c>
      <c r="C28" s="1035" t="s">
        <v>535</v>
      </c>
      <c r="D28" s="2491"/>
      <c r="E28" s="1053"/>
      <c r="F28" s="1044" t="s">
        <v>102</v>
      </c>
      <c r="G28" s="2491"/>
      <c r="H28" s="1053"/>
      <c r="I28" s="1044" t="s">
        <v>102</v>
      </c>
      <c r="J28" s="2491"/>
      <c r="K28" s="1053"/>
      <c r="L28" s="1044" t="s">
        <v>102</v>
      </c>
    </row>
    <row r="29" spans="1:12" ht="30">
      <c r="A29" s="2490"/>
      <c r="B29" s="2475" t="s">
        <v>107</v>
      </c>
      <c r="C29" s="1035" t="s">
        <v>535</v>
      </c>
      <c r="D29" s="2491"/>
      <c r="E29" s="1053"/>
      <c r="F29" s="1044" t="s">
        <v>102</v>
      </c>
      <c r="G29" s="2491"/>
      <c r="H29" s="1053"/>
      <c r="I29" s="1044" t="s">
        <v>102</v>
      </c>
      <c r="J29" s="2491"/>
      <c r="K29" s="1053"/>
      <c r="L29" s="1044" t="s">
        <v>102</v>
      </c>
    </row>
    <row r="30" spans="1:12" ht="18">
      <c r="A30" s="2490"/>
      <c r="B30" s="2483" t="s">
        <v>540</v>
      </c>
      <c r="C30" s="1035" t="s">
        <v>535</v>
      </c>
      <c r="D30" s="2491"/>
      <c r="E30" s="1053"/>
      <c r="F30" s="1044" t="s">
        <v>102</v>
      </c>
      <c r="G30" s="2491"/>
      <c r="H30" s="1053"/>
      <c r="I30" s="1044" t="s">
        <v>102</v>
      </c>
      <c r="J30" s="2491"/>
      <c r="K30" s="1053"/>
      <c r="L30" s="1044" t="s">
        <v>102</v>
      </c>
    </row>
    <row r="31" spans="1:12" ht="30">
      <c r="A31" s="2490"/>
      <c r="B31" s="2475" t="s">
        <v>108</v>
      </c>
      <c r="C31" s="1035" t="s">
        <v>535</v>
      </c>
      <c r="D31" s="2491"/>
      <c r="E31" s="1053"/>
      <c r="F31" s="1044" t="s">
        <v>102</v>
      </c>
      <c r="G31" s="2491"/>
      <c r="H31" s="1053"/>
      <c r="I31" s="1044" t="s">
        <v>102</v>
      </c>
      <c r="J31" s="2491"/>
      <c r="K31" s="1053"/>
      <c r="L31" s="1044" t="s">
        <v>102</v>
      </c>
    </row>
    <row r="32" spans="1:12" ht="18">
      <c r="A32" s="2490"/>
      <c r="B32" s="2483" t="s">
        <v>541</v>
      </c>
      <c r="C32" s="1035" t="s">
        <v>535</v>
      </c>
      <c r="D32" s="2491"/>
      <c r="E32" s="1053"/>
      <c r="F32" s="1044" t="s">
        <v>102</v>
      </c>
      <c r="G32" s="2491"/>
      <c r="H32" s="1053"/>
      <c r="I32" s="1044" t="s">
        <v>102</v>
      </c>
      <c r="J32" s="2491"/>
      <c r="K32" s="1053"/>
      <c r="L32" s="1044" t="s">
        <v>102</v>
      </c>
    </row>
    <row r="33" spans="1:12" ht="30">
      <c r="A33" s="2490"/>
      <c r="B33" s="2475" t="s">
        <v>109</v>
      </c>
      <c r="C33" s="1035" t="s">
        <v>535</v>
      </c>
      <c r="D33" s="2491"/>
      <c r="E33" s="1053"/>
      <c r="F33" s="1044" t="s">
        <v>102</v>
      </c>
      <c r="G33" s="2491"/>
      <c r="H33" s="1053"/>
      <c r="I33" s="1044" t="s">
        <v>102</v>
      </c>
      <c r="J33" s="2491"/>
      <c r="K33" s="1053"/>
      <c r="L33" s="1044" t="s">
        <v>102</v>
      </c>
    </row>
    <row r="34" spans="1:12" ht="18">
      <c r="A34" s="2490"/>
      <c r="B34" s="2483" t="s">
        <v>542</v>
      </c>
      <c r="C34" s="1035" t="s">
        <v>535</v>
      </c>
      <c r="D34" s="2491"/>
      <c r="E34" s="1053"/>
      <c r="F34" s="1044" t="s">
        <v>102</v>
      </c>
      <c r="G34" s="2491"/>
      <c r="H34" s="1053"/>
      <c r="I34" s="1044" t="s">
        <v>102</v>
      </c>
      <c r="J34" s="2491"/>
      <c r="K34" s="1053"/>
      <c r="L34" s="1044" t="s">
        <v>102</v>
      </c>
    </row>
    <row r="35" spans="1:12" ht="30">
      <c r="A35" s="2490"/>
      <c r="B35" s="2475" t="s">
        <v>110</v>
      </c>
      <c r="C35" s="1035" t="s">
        <v>535</v>
      </c>
      <c r="D35" s="2491"/>
      <c r="E35" s="1053"/>
      <c r="F35" s="1044" t="s">
        <v>102</v>
      </c>
      <c r="G35" s="2491"/>
      <c r="H35" s="1053"/>
      <c r="I35" s="1044" t="s">
        <v>102</v>
      </c>
      <c r="J35" s="2491"/>
      <c r="K35" s="1053"/>
      <c r="L35" s="1044" t="s">
        <v>102</v>
      </c>
    </row>
    <row r="36" spans="1:12" ht="31.5" customHeight="1">
      <c r="A36" s="1038" t="s">
        <v>111</v>
      </c>
      <c r="B36" s="2476" t="s">
        <v>816</v>
      </c>
      <c r="C36" s="2474" t="s">
        <v>46</v>
      </c>
      <c r="D36" s="1047">
        <f>(D37*SUM(D43:D44)+D38*SUM(D45:D46)+D39*SUM(D47:D48)+D40*SUM(D49:D50)+D41*SUM(D51:D52))/1000</f>
        <v>0</v>
      </c>
      <c r="E36" s="1048">
        <f>(E37*SUM(E43:E44)+E38*SUM(E45:E46)+E39*SUM(E47:E48)+E40*SUM(E49:E50)+E41*SUM(E51:E52))/1000</f>
        <v>0</v>
      </c>
      <c r="F36" s="1051">
        <f>SUM(D36:E36)</f>
        <v>0</v>
      </c>
      <c r="G36" s="1047">
        <f>(G37*SUM(G43:G44)+G38*SUM(G45:G46)+G39*SUM(G47:G48)+G40*SUM(G49:G50)+G41*SUM(G51:G52))/1000</f>
        <v>0</v>
      </c>
      <c r="H36" s="1048">
        <f>(H37*SUM(H43:H44)+H38*SUM(H45:H46)+H39*SUM(H47:H48)+H40*SUM(H49:H50)+H41*SUM(H51:H52))/1000</f>
        <v>0</v>
      </c>
      <c r="I36" s="1051">
        <f>SUM(G36:H36)</f>
        <v>0</v>
      </c>
      <c r="J36" s="1047">
        <f>(J37*SUM(J43:J44)+J38*SUM(J45:J46)+J39*SUM(J47:J48)+J40*SUM(J49:J50)+J41*SUM(J51:J52))/1000</f>
        <v>0</v>
      </c>
      <c r="K36" s="1048">
        <f>(K37*SUM(K43:K44)+K38*SUM(K45:K46)+K39*SUM(K47:K48)+K40*SUM(K49:K50)+K41*SUM(K51:K52))/1000</f>
        <v>0</v>
      </c>
      <c r="L36" s="1051">
        <f>SUM(J36:K36)</f>
        <v>0</v>
      </c>
    </row>
    <row r="37" spans="1:12" ht="18">
      <c r="A37" s="1037"/>
      <c r="B37" s="1040" t="s">
        <v>112</v>
      </c>
      <c r="C37" s="1035" t="s">
        <v>535</v>
      </c>
      <c r="D37" s="2491"/>
      <c r="E37" s="1053"/>
      <c r="F37" s="1044" t="s">
        <v>102</v>
      </c>
      <c r="G37" s="2491"/>
      <c r="H37" s="1053"/>
      <c r="I37" s="1044" t="s">
        <v>102</v>
      </c>
      <c r="J37" s="2491"/>
      <c r="K37" s="1053"/>
      <c r="L37" s="1044" t="s">
        <v>102</v>
      </c>
    </row>
    <row r="38" spans="1:12" ht="18">
      <c r="A38" s="1037"/>
      <c r="B38" s="1040" t="s">
        <v>113</v>
      </c>
      <c r="C38" s="1035" t="s">
        <v>535</v>
      </c>
      <c r="D38" s="2491"/>
      <c r="E38" s="1053"/>
      <c r="F38" s="1044" t="s">
        <v>102</v>
      </c>
      <c r="G38" s="2491"/>
      <c r="H38" s="1053"/>
      <c r="I38" s="1044" t="s">
        <v>102</v>
      </c>
      <c r="J38" s="2491"/>
      <c r="K38" s="1053"/>
      <c r="L38" s="1044" t="s">
        <v>102</v>
      </c>
    </row>
    <row r="39" spans="1:12" ht="18">
      <c r="A39" s="1037"/>
      <c r="B39" s="1040" t="s">
        <v>114</v>
      </c>
      <c r="C39" s="1035" t="s">
        <v>535</v>
      </c>
      <c r="D39" s="2491"/>
      <c r="E39" s="1053"/>
      <c r="F39" s="1044" t="s">
        <v>102</v>
      </c>
      <c r="G39" s="2491"/>
      <c r="H39" s="1053"/>
      <c r="I39" s="1044" t="s">
        <v>102</v>
      </c>
      <c r="J39" s="2491"/>
      <c r="K39" s="1053"/>
      <c r="L39" s="1044" t="s">
        <v>102</v>
      </c>
    </row>
    <row r="40" spans="1:12" ht="18">
      <c r="A40" s="1037"/>
      <c r="B40" s="1040" t="s">
        <v>115</v>
      </c>
      <c r="C40" s="1035" t="s">
        <v>535</v>
      </c>
      <c r="D40" s="2491"/>
      <c r="E40" s="1053"/>
      <c r="F40" s="1044" t="s">
        <v>102</v>
      </c>
      <c r="G40" s="2491"/>
      <c r="H40" s="1053"/>
      <c r="I40" s="1044" t="s">
        <v>102</v>
      </c>
      <c r="J40" s="2491"/>
      <c r="K40" s="1053"/>
      <c r="L40" s="1044" t="s">
        <v>102</v>
      </c>
    </row>
    <row r="41" spans="1:12" ht="18">
      <c r="A41" s="1037"/>
      <c r="B41" s="1040" t="s">
        <v>116</v>
      </c>
      <c r="C41" s="1035" t="s">
        <v>535</v>
      </c>
      <c r="D41" s="2491"/>
      <c r="E41" s="1053"/>
      <c r="F41" s="1044" t="s">
        <v>102</v>
      </c>
      <c r="G41" s="2491"/>
      <c r="H41" s="1053"/>
      <c r="I41" s="1044" t="s">
        <v>102</v>
      </c>
      <c r="J41" s="2491"/>
      <c r="K41" s="1053"/>
      <c r="L41" s="1044" t="s">
        <v>102</v>
      </c>
    </row>
    <row r="42" spans="1:12" ht="15.75">
      <c r="A42" s="1038" t="s">
        <v>117</v>
      </c>
      <c r="B42" s="1039" t="s">
        <v>118</v>
      </c>
      <c r="C42" s="1039"/>
      <c r="D42" s="1047">
        <f>SUM(D43:D52)</f>
        <v>1</v>
      </c>
      <c r="E42" s="1048">
        <f>SUM(E43:E52)</f>
        <v>1</v>
      </c>
      <c r="F42" s="1051">
        <f>D42+E42</f>
        <v>2</v>
      </c>
      <c r="G42" s="1047">
        <f>SUM(G43:G52)</f>
        <v>1</v>
      </c>
      <c r="H42" s="1048">
        <f>SUM(H43:H52)</f>
        <v>1</v>
      </c>
      <c r="I42" s="1051">
        <f>G42+H42</f>
        <v>2</v>
      </c>
      <c r="J42" s="1047">
        <f>SUM(J43:J52)</f>
        <v>1</v>
      </c>
      <c r="K42" s="1048">
        <f>SUM(K43:K52)</f>
        <v>1</v>
      </c>
      <c r="L42" s="1051">
        <f>J42+K42</f>
        <v>2</v>
      </c>
    </row>
    <row r="43" spans="1:12" ht="18">
      <c r="A43" s="2490"/>
      <c r="B43" s="2483" t="s">
        <v>538</v>
      </c>
      <c r="C43" s="1035" t="s">
        <v>534</v>
      </c>
      <c r="D43" s="2492"/>
      <c r="E43" s="1054"/>
      <c r="F43" s="1042">
        <f>SUM(D43:E43)</f>
        <v>0</v>
      </c>
      <c r="G43" s="2492"/>
      <c r="H43" s="1054"/>
      <c r="I43" s="1042">
        <f>SUM(G43:H43)</f>
        <v>0</v>
      </c>
      <c r="J43" s="2492"/>
      <c r="K43" s="1054"/>
      <c r="L43" s="1042">
        <f>SUM(J43:K43)</f>
        <v>0</v>
      </c>
    </row>
    <row r="44" spans="1:12" ht="30">
      <c r="A44" s="2490"/>
      <c r="B44" s="2475" t="s">
        <v>106</v>
      </c>
      <c r="C44" s="1035" t="s">
        <v>534</v>
      </c>
      <c r="D44" s="2492"/>
      <c r="E44" s="1054"/>
      <c r="F44" s="1042">
        <f aca="true" t="shared" si="1" ref="F44:F52">SUM(D44:E44)</f>
        <v>0</v>
      </c>
      <c r="G44" s="2492"/>
      <c r="H44" s="1054"/>
      <c r="I44" s="1042">
        <f aca="true" t="shared" si="2" ref="I44:I52">SUM(G44:H44)</f>
        <v>0</v>
      </c>
      <c r="J44" s="2492"/>
      <c r="K44" s="1054"/>
      <c r="L44" s="1042">
        <f aca="true" t="shared" si="3" ref="L44:L52">SUM(J44:K44)</f>
        <v>0</v>
      </c>
    </row>
    <row r="45" spans="1:12" ht="18">
      <c r="A45" s="2490"/>
      <c r="B45" s="2483" t="s">
        <v>539</v>
      </c>
      <c r="C45" s="1035" t="s">
        <v>534</v>
      </c>
      <c r="D45" s="2493">
        <f>'[5]1.9.2'!AB9</f>
        <v>0</v>
      </c>
      <c r="E45" s="1053">
        <f>'[5]1.9.2'!AC9</f>
        <v>0</v>
      </c>
      <c r="F45" s="1042">
        <f t="shared" si="1"/>
        <v>0</v>
      </c>
      <c r="G45" s="2493">
        <f>'[5]1.9.2'!AE9</f>
        <v>0</v>
      </c>
      <c r="H45" s="1053">
        <f>'[5]1.9.2'!AF9</f>
        <v>0</v>
      </c>
      <c r="I45" s="1042">
        <f t="shared" si="2"/>
        <v>0</v>
      </c>
      <c r="J45" s="2493">
        <f>'[5]1.9.2'!AH9</f>
        <v>0</v>
      </c>
      <c r="K45" s="1053">
        <f>'[5]1.9.2'!AI9</f>
        <v>0</v>
      </c>
      <c r="L45" s="1042">
        <f t="shared" si="3"/>
        <v>0</v>
      </c>
    </row>
    <row r="46" spans="1:12" ht="30">
      <c r="A46" s="2490"/>
      <c r="B46" s="2475" t="s">
        <v>107</v>
      </c>
      <c r="C46" s="1035" t="s">
        <v>534</v>
      </c>
      <c r="D46" s="2493"/>
      <c r="E46" s="1053"/>
      <c r="F46" s="1042">
        <f t="shared" si="1"/>
        <v>0</v>
      </c>
      <c r="G46" s="2493"/>
      <c r="H46" s="1053"/>
      <c r="I46" s="1042">
        <f t="shared" si="2"/>
        <v>0</v>
      </c>
      <c r="J46" s="2493"/>
      <c r="K46" s="1053"/>
      <c r="L46" s="1042">
        <f t="shared" si="3"/>
        <v>0</v>
      </c>
    </row>
    <row r="47" spans="1:12" ht="18">
      <c r="A47" s="2490"/>
      <c r="B47" s="2483" t="s">
        <v>540</v>
      </c>
      <c r="C47" s="1035" t="s">
        <v>534</v>
      </c>
      <c r="D47" s="2493">
        <f>'[5]1.9.2'!AB10</f>
        <v>0</v>
      </c>
      <c r="E47" s="1053">
        <f>'[5]1.9.2'!AC10</f>
        <v>0</v>
      </c>
      <c r="F47" s="1042">
        <f t="shared" si="1"/>
        <v>0</v>
      </c>
      <c r="G47" s="2493">
        <f>'[5]1.9.2'!AE10</f>
        <v>0</v>
      </c>
      <c r="H47" s="1053">
        <f>'[5]1.9.2'!AF10</f>
        <v>0</v>
      </c>
      <c r="I47" s="1042">
        <f t="shared" si="2"/>
        <v>0</v>
      </c>
      <c r="J47" s="2493">
        <f>'[5]1.9.2'!AH10</f>
        <v>0</v>
      </c>
      <c r="K47" s="1053">
        <f>'[5]1.9.2'!AI10</f>
        <v>0</v>
      </c>
      <c r="L47" s="1042">
        <f t="shared" si="3"/>
        <v>0</v>
      </c>
    </row>
    <row r="48" spans="1:12" ht="30">
      <c r="A48" s="2490"/>
      <c r="B48" s="2475" t="s">
        <v>108</v>
      </c>
      <c r="C48" s="1035" t="s">
        <v>534</v>
      </c>
      <c r="D48" s="2493"/>
      <c r="E48" s="1053"/>
      <c r="F48" s="1042">
        <f t="shared" si="1"/>
        <v>0</v>
      </c>
      <c r="G48" s="2493"/>
      <c r="H48" s="1053"/>
      <c r="I48" s="1042">
        <f t="shared" si="2"/>
        <v>0</v>
      </c>
      <c r="J48" s="2493"/>
      <c r="K48" s="1053"/>
      <c r="L48" s="1042">
        <f t="shared" si="3"/>
        <v>0</v>
      </c>
    </row>
    <row r="49" spans="1:12" ht="18">
      <c r="A49" s="2490"/>
      <c r="B49" s="2483" t="s">
        <v>541</v>
      </c>
      <c r="C49" s="1035" t="s">
        <v>534</v>
      </c>
      <c r="D49" s="2493">
        <v>1</v>
      </c>
      <c r="E49" s="1053">
        <v>1</v>
      </c>
      <c r="F49" s="1042">
        <f t="shared" si="1"/>
        <v>2</v>
      </c>
      <c r="G49" s="2493">
        <v>1</v>
      </c>
      <c r="H49" s="1053">
        <v>1</v>
      </c>
      <c r="I49" s="1042">
        <f t="shared" si="2"/>
        <v>2</v>
      </c>
      <c r="J49" s="2493">
        <v>1</v>
      </c>
      <c r="K49" s="1053">
        <v>1</v>
      </c>
      <c r="L49" s="1042">
        <f t="shared" si="3"/>
        <v>2</v>
      </c>
    </row>
    <row r="50" spans="1:12" ht="30">
      <c r="A50" s="2490"/>
      <c r="B50" s="2475" t="s">
        <v>109</v>
      </c>
      <c r="C50" s="1035" t="s">
        <v>534</v>
      </c>
      <c r="D50" s="2492"/>
      <c r="E50" s="1054"/>
      <c r="F50" s="1042">
        <f t="shared" si="1"/>
        <v>0</v>
      </c>
      <c r="G50" s="2492"/>
      <c r="H50" s="1054"/>
      <c r="I50" s="1042">
        <f t="shared" si="2"/>
        <v>0</v>
      </c>
      <c r="J50" s="2492"/>
      <c r="K50" s="1054"/>
      <c r="L50" s="1042">
        <f t="shared" si="3"/>
        <v>0</v>
      </c>
    </row>
    <row r="51" spans="1:12" ht="18">
      <c r="A51" s="2490"/>
      <c r="B51" s="2483" t="s">
        <v>542</v>
      </c>
      <c r="C51" s="1035" t="s">
        <v>534</v>
      </c>
      <c r="D51" s="1055"/>
      <c r="E51" s="1052"/>
      <c r="F51" s="1042">
        <f t="shared" si="1"/>
        <v>0</v>
      </c>
      <c r="G51" s="1055"/>
      <c r="H51" s="1052"/>
      <c r="I51" s="1042">
        <f t="shared" si="2"/>
        <v>0</v>
      </c>
      <c r="J51" s="1055"/>
      <c r="K51" s="1052"/>
      <c r="L51" s="1042">
        <f t="shared" si="3"/>
        <v>0</v>
      </c>
    </row>
    <row r="52" spans="1:12" ht="30.75" thickBot="1">
      <c r="A52" s="2494"/>
      <c r="B52" s="2495" t="s">
        <v>110</v>
      </c>
      <c r="C52" s="2496" t="s">
        <v>534</v>
      </c>
      <c r="D52" s="1057"/>
      <c r="E52" s="1058"/>
      <c r="F52" s="1059">
        <f t="shared" si="1"/>
        <v>0</v>
      </c>
      <c r="G52" s="1057"/>
      <c r="H52" s="1058"/>
      <c r="I52" s="1059">
        <f t="shared" si="2"/>
        <v>0</v>
      </c>
      <c r="J52" s="1057"/>
      <c r="K52" s="1058"/>
      <c r="L52" s="1059">
        <f t="shared" si="3"/>
        <v>0</v>
      </c>
    </row>
  </sheetData>
  <sheetProtection/>
  <mergeCells count="10">
    <mergeCell ref="A10:B10"/>
    <mergeCell ref="A11:B11"/>
    <mergeCell ref="G3:H3"/>
    <mergeCell ref="J3:K3"/>
    <mergeCell ref="A1:L1"/>
    <mergeCell ref="A2:L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J41"/>
  <sheetViews>
    <sheetView view="pageBreakPreview" zoomScale="80" zoomScaleNormal="80" zoomScaleSheetLayoutView="80" zoomScalePageLayoutView="0" workbookViewId="0" topLeftCell="A10">
      <selection activeCell="P24" sqref="P24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7.140625" style="0" customWidth="1"/>
    <col min="4" max="4" width="18.140625" style="0" customWidth="1"/>
    <col min="5" max="5" width="15.00390625" style="0" customWidth="1"/>
    <col min="6" max="7" width="12.7109375" style="0" customWidth="1"/>
    <col min="8" max="10" width="12.7109375" style="0" hidden="1" customWidth="1"/>
    <col min="11" max="11" width="9.140625" style="0" customWidth="1"/>
  </cols>
  <sheetData>
    <row r="1" spans="1:7" ht="20.25">
      <c r="A1" s="3121">
        <f>Анкета!A5</f>
        <v>0</v>
      </c>
      <c r="B1" s="3121"/>
      <c r="C1" s="3121"/>
      <c r="D1" s="3121"/>
      <c r="E1" s="3121"/>
      <c r="F1" s="3121"/>
      <c r="G1" s="3121"/>
    </row>
    <row r="2" spans="1:7" ht="18.75" thickBot="1">
      <c r="A2" s="3060" t="s">
        <v>55</v>
      </c>
      <c r="B2" s="3060"/>
      <c r="C2" s="3060"/>
      <c r="D2" s="3060"/>
      <c r="E2" s="3060"/>
      <c r="F2" s="3060"/>
      <c r="G2" s="3060"/>
    </row>
    <row r="3" spans="1:10" ht="16.5" thickBot="1">
      <c r="A3" s="3082" t="s">
        <v>22</v>
      </c>
      <c r="B3" s="3043" t="s">
        <v>131</v>
      </c>
      <c r="C3" s="3040" t="s">
        <v>829</v>
      </c>
      <c r="D3" s="3043" t="s">
        <v>817</v>
      </c>
      <c r="E3" s="3113" t="s">
        <v>184</v>
      </c>
      <c r="F3" s="3114"/>
      <c r="G3" s="3257"/>
      <c r="H3" s="3244" t="s">
        <v>630</v>
      </c>
      <c r="I3" s="3136"/>
      <c r="J3" s="3245"/>
    </row>
    <row r="4" spans="1:10" ht="31.5" customHeight="1" thickBot="1">
      <c r="A4" s="3123"/>
      <c r="B4" s="3059"/>
      <c r="C4" s="3256"/>
      <c r="D4" s="3123"/>
      <c r="E4" s="2497">
        <v>2025</v>
      </c>
      <c r="F4" s="2438">
        <v>2026</v>
      </c>
      <c r="G4" s="2498">
        <v>2027</v>
      </c>
      <c r="H4" s="2503">
        <v>2025</v>
      </c>
      <c r="I4" s="2502">
        <v>2026</v>
      </c>
      <c r="J4" s="2504">
        <v>2027</v>
      </c>
    </row>
    <row r="5" spans="1:10" ht="31.5">
      <c r="A5" s="749" t="s">
        <v>45</v>
      </c>
      <c r="B5" s="904" t="s">
        <v>55</v>
      </c>
      <c r="C5" s="855"/>
      <c r="D5" s="1011"/>
      <c r="E5" s="1060" t="e">
        <f>'Расчет цены газа'!F5</f>
        <v>#DIV/0!</v>
      </c>
      <c r="F5" s="1012" t="e">
        <f>'Расчет цены газа'!I5</f>
        <v>#DIV/0!</v>
      </c>
      <c r="G5" s="1090" t="e">
        <f>'Расчет цены газа'!L5</f>
        <v>#DIV/0!</v>
      </c>
      <c r="H5" s="1251" t="e">
        <f>#REF!</f>
        <v>#REF!</v>
      </c>
      <c r="I5" s="847" t="e">
        <f>#REF!</f>
        <v>#REF!</v>
      </c>
      <c r="J5" s="903" t="e">
        <f>#REF!</f>
        <v>#REF!</v>
      </c>
    </row>
    <row r="6" spans="1:10" ht="15">
      <c r="A6" s="1014" t="s">
        <v>51</v>
      </c>
      <c r="B6" s="1015" t="s">
        <v>529</v>
      </c>
      <c r="C6" s="1078"/>
      <c r="D6" s="1970"/>
      <c r="E6" s="1061" t="e">
        <f>#REF!</f>
        <v>#REF!</v>
      </c>
      <c r="F6" s="1019" t="e">
        <f>#REF!</f>
        <v>#REF!</v>
      </c>
      <c r="G6" s="1074" t="e">
        <f>#REF!</f>
        <v>#REF!</v>
      </c>
      <c r="H6" s="1079" t="e">
        <f>#REF!</f>
        <v>#REF!</v>
      </c>
      <c r="I6" s="1019" t="e">
        <f>#REF!</f>
        <v>#REF!</v>
      </c>
      <c r="J6" s="1020" t="e">
        <f>#REF!</f>
        <v>#REF!</v>
      </c>
    </row>
    <row r="7" spans="1:10" ht="30">
      <c r="A7" s="1014" t="s">
        <v>52</v>
      </c>
      <c r="B7" s="1015" t="s">
        <v>530</v>
      </c>
      <c r="C7" s="864"/>
      <c r="D7" s="1010"/>
      <c r="E7" s="1008" t="e">
        <f aca="true" t="shared" si="0" ref="E7:J7">E9/E8</f>
        <v>#DIV/0!</v>
      </c>
      <c r="F7" s="865" t="e">
        <f t="shared" si="0"/>
        <v>#DIV/0!</v>
      </c>
      <c r="G7" s="866" t="e">
        <f t="shared" si="0"/>
        <v>#DIV/0!</v>
      </c>
      <c r="H7" s="1008" t="e">
        <f t="shared" si="0"/>
        <v>#DIV/0!</v>
      </c>
      <c r="I7" s="865" t="e">
        <f t="shared" si="0"/>
        <v>#DIV/0!</v>
      </c>
      <c r="J7" s="870" t="e">
        <f t="shared" si="0"/>
        <v>#DIV/0!</v>
      </c>
    </row>
    <row r="8" spans="1:10" ht="18.75" customHeight="1">
      <c r="A8" s="1023" t="s">
        <v>53</v>
      </c>
      <c r="B8" s="897" t="s">
        <v>531</v>
      </c>
      <c r="C8" s="864" t="e">
        <f>D28</f>
        <v>#DIV/0!</v>
      </c>
      <c r="D8" s="1010"/>
      <c r="E8" s="1062" t="e">
        <f>D28</f>
        <v>#DIV/0!</v>
      </c>
      <c r="F8" s="1025" t="e">
        <f>E8</f>
        <v>#DIV/0!</v>
      </c>
      <c r="G8" s="1026" t="e">
        <f>F8</f>
        <v>#DIV/0!</v>
      </c>
      <c r="H8" s="1062" t="e">
        <f>G8</f>
        <v>#DIV/0!</v>
      </c>
      <c r="I8" s="1025" t="e">
        <f>H8</f>
        <v>#DIV/0!</v>
      </c>
      <c r="J8" s="1027" t="e">
        <f>I8</f>
        <v>#DIV/0!</v>
      </c>
    </row>
    <row r="9" spans="1:10" ht="15">
      <c r="A9" s="1014" t="s">
        <v>54</v>
      </c>
      <c r="B9" s="1015" t="s">
        <v>532</v>
      </c>
      <c r="C9" s="1973"/>
      <c r="D9" s="1344"/>
      <c r="E9" s="1063">
        <f>E10*E11/1000</f>
        <v>0</v>
      </c>
      <c r="F9" s="1021">
        <f>F10*F11/1000</f>
        <v>0</v>
      </c>
      <c r="G9" s="2499">
        <f>G10*G11/1000</f>
        <v>0</v>
      </c>
      <c r="H9" s="1063">
        <f>H11*H10/1000</f>
        <v>0</v>
      </c>
      <c r="I9" s="1021">
        <f>I11*I10/1000</f>
        <v>0</v>
      </c>
      <c r="J9" s="1022">
        <f>J11*J10/1000</f>
        <v>0</v>
      </c>
    </row>
    <row r="10" spans="1:10" ht="30">
      <c r="A10" s="1014" t="s">
        <v>57</v>
      </c>
      <c r="B10" s="1015" t="s">
        <v>533</v>
      </c>
      <c r="C10" s="1973"/>
      <c r="D10" s="1344"/>
      <c r="E10" s="1975"/>
      <c r="F10" s="1349"/>
      <c r="G10" s="2500"/>
      <c r="H10" s="1063"/>
      <c r="I10" s="1021"/>
      <c r="J10" s="1022"/>
    </row>
    <row r="11" spans="1:10" ht="15.75" thickBot="1">
      <c r="A11" s="1028" t="s">
        <v>393</v>
      </c>
      <c r="B11" s="1029" t="s">
        <v>528</v>
      </c>
      <c r="C11" s="1030">
        <f>'Полезный отпуск'!D7-'Полезный отпуск'!D8</f>
        <v>0</v>
      </c>
      <c r="D11" s="1032">
        <f>'Полезный отпуск'!I7-'Полезный отпуск'!I8</f>
        <v>0</v>
      </c>
      <c r="E11" s="1064">
        <f>'Полезный отпуск'!L7-'Полезный отпуск'!L8</f>
        <v>0</v>
      </c>
      <c r="F11" s="1031">
        <f>'Полезный отпуск'!O7-'Полезный отпуск'!O8</f>
        <v>0</v>
      </c>
      <c r="G11" s="2501">
        <f>'Полезный отпуск'!P7-'Полезный отпуск'!P8</f>
        <v>0</v>
      </c>
      <c r="H11" s="1064">
        <f>'Полезный отпуск'!Q7-'Полезный отпуск'!Q8</f>
        <v>0</v>
      </c>
      <c r="I11" s="1031">
        <f>'Полезный отпуск'!T7-'Полезный отпуск'!T8</f>
        <v>0</v>
      </c>
      <c r="J11" s="2430">
        <f>'Полезный отпуск'!U7-'Полезный отпуск'!U8</f>
        <v>0</v>
      </c>
    </row>
    <row r="13" spans="1:9" ht="19.5" thickBot="1">
      <c r="A13" s="3255" t="s">
        <v>841</v>
      </c>
      <c r="B13" s="3255"/>
      <c r="C13" s="3255"/>
      <c r="D13" s="3255"/>
      <c r="E13" s="3255"/>
      <c r="F13" s="561"/>
      <c r="G13" s="561"/>
      <c r="H13" s="2932" t="s">
        <v>388</v>
      </c>
      <c r="I13" s="2932"/>
    </row>
    <row r="14" spans="1:10" ht="35.25" customHeight="1" thickBot="1">
      <c r="A14" s="3255"/>
      <c r="B14" s="3255"/>
      <c r="C14" s="3255"/>
      <c r="D14" s="3255"/>
      <c r="E14" s="3255"/>
      <c r="F14" s="561"/>
      <c r="G14" s="561"/>
      <c r="H14" s="2955"/>
      <c r="I14" s="2956"/>
      <c r="J14" s="3240"/>
    </row>
    <row r="15" spans="1:10" ht="18" customHeight="1" thickBot="1">
      <c r="A15" s="2086" t="s">
        <v>22</v>
      </c>
      <c r="B15" s="2085" t="s">
        <v>776</v>
      </c>
      <c r="C15" s="2085" t="s">
        <v>775</v>
      </c>
      <c r="D15" s="2084" t="s">
        <v>774</v>
      </c>
      <c r="E15" s="2083" t="s">
        <v>773</v>
      </c>
      <c r="F15" s="561"/>
      <c r="G15" s="561"/>
      <c r="H15" s="2958"/>
      <c r="I15" s="2959"/>
      <c r="J15" s="3241"/>
    </row>
    <row r="16" spans="1:10" ht="18">
      <c r="A16" s="2082">
        <v>1</v>
      </c>
      <c r="B16" s="2081" t="s">
        <v>3</v>
      </c>
      <c r="C16" s="2081"/>
      <c r="D16" s="2081"/>
      <c r="E16" s="2080">
        <f aca="true" t="shared" si="1" ref="E16:E27">C16*D16/7000</f>
        <v>0</v>
      </c>
      <c r="F16" s="561"/>
      <c r="G16" s="561"/>
      <c r="H16" s="2958"/>
      <c r="I16" s="2959"/>
      <c r="J16" s="3241"/>
    </row>
    <row r="17" spans="1:10" ht="18">
      <c r="A17" s="2079">
        <v>2</v>
      </c>
      <c r="B17" s="2078" t="s">
        <v>4</v>
      </c>
      <c r="C17" s="2078"/>
      <c r="D17" s="2078"/>
      <c r="E17" s="2077">
        <f t="shared" si="1"/>
        <v>0</v>
      </c>
      <c r="F17" s="561"/>
      <c r="G17" s="561"/>
      <c r="H17" s="2958"/>
      <c r="I17" s="2959"/>
      <c r="J17" s="3241"/>
    </row>
    <row r="18" spans="1:10" ht="18">
      <c r="A18" s="2079">
        <v>3</v>
      </c>
      <c r="B18" s="2078" t="s">
        <v>5</v>
      </c>
      <c r="C18" s="2078"/>
      <c r="D18" s="2078"/>
      <c r="E18" s="2077">
        <f t="shared" si="1"/>
        <v>0</v>
      </c>
      <c r="F18" s="561"/>
      <c r="G18" s="561"/>
      <c r="H18" s="2958"/>
      <c r="I18" s="2959"/>
      <c r="J18" s="3241"/>
    </row>
    <row r="19" spans="1:10" ht="18.75" thickBot="1">
      <c r="A19" s="2079">
        <v>4</v>
      </c>
      <c r="B19" s="2078" t="s">
        <v>6</v>
      </c>
      <c r="C19" s="2078"/>
      <c r="D19" s="2078"/>
      <c r="E19" s="2077">
        <f t="shared" si="1"/>
        <v>0</v>
      </c>
      <c r="F19" s="561"/>
      <c r="G19" s="561"/>
      <c r="H19" s="2961"/>
      <c r="I19" s="2962"/>
      <c r="J19" s="3242"/>
    </row>
    <row r="20" spans="1:5" ht="18">
      <c r="A20" s="2079">
        <v>5</v>
      </c>
      <c r="B20" s="2078" t="s">
        <v>7</v>
      </c>
      <c r="C20" s="2078"/>
      <c r="D20" s="2078"/>
      <c r="E20" s="2077">
        <f t="shared" si="1"/>
        <v>0</v>
      </c>
    </row>
    <row r="21" spans="1:5" ht="18">
      <c r="A21" s="2079">
        <v>6</v>
      </c>
      <c r="B21" s="2078" t="s">
        <v>8</v>
      </c>
      <c r="C21" s="2078"/>
      <c r="D21" s="2078"/>
      <c r="E21" s="2077">
        <f t="shared" si="1"/>
        <v>0</v>
      </c>
    </row>
    <row r="22" spans="1:7" ht="18" customHeight="1">
      <c r="A22" s="2079">
        <v>7</v>
      </c>
      <c r="B22" s="2078" t="s">
        <v>9</v>
      </c>
      <c r="C22" s="2078"/>
      <c r="D22" s="2078"/>
      <c r="E22" s="2077">
        <f t="shared" si="1"/>
        <v>0</v>
      </c>
      <c r="F22" s="3243"/>
      <c r="G22" s="3243"/>
    </row>
    <row r="23" spans="1:7" ht="18">
      <c r="A23" s="2079">
        <v>8</v>
      </c>
      <c r="B23" s="2078" t="s">
        <v>10</v>
      </c>
      <c r="C23" s="2078"/>
      <c r="D23" s="2078"/>
      <c r="E23" s="2077">
        <f t="shared" si="1"/>
        <v>0</v>
      </c>
      <c r="F23" s="561"/>
      <c r="G23" s="1"/>
    </row>
    <row r="24" spans="1:5" ht="18">
      <c r="A24" s="2079">
        <v>9</v>
      </c>
      <c r="B24" s="2078" t="s">
        <v>11</v>
      </c>
      <c r="C24" s="2078"/>
      <c r="D24" s="2078"/>
      <c r="E24" s="2077">
        <f t="shared" si="1"/>
        <v>0</v>
      </c>
    </row>
    <row r="25" spans="1:5" ht="18">
      <c r="A25" s="2079">
        <v>10</v>
      </c>
      <c r="B25" s="2078" t="s">
        <v>12</v>
      </c>
      <c r="C25" s="2078"/>
      <c r="D25" s="2078"/>
      <c r="E25" s="2077">
        <f t="shared" si="1"/>
        <v>0</v>
      </c>
    </row>
    <row r="26" spans="1:5" ht="18">
      <c r="A26" s="2079">
        <v>11</v>
      </c>
      <c r="B26" s="2078" t="s">
        <v>13</v>
      </c>
      <c r="C26" s="2078"/>
      <c r="D26" s="2078"/>
      <c r="E26" s="2077">
        <f t="shared" si="1"/>
        <v>0</v>
      </c>
    </row>
    <row r="27" spans="1:5" ht="18">
      <c r="A27" s="2079">
        <v>12</v>
      </c>
      <c r="B27" s="2078" t="s">
        <v>14</v>
      </c>
      <c r="C27" s="2078"/>
      <c r="D27" s="2078"/>
      <c r="E27" s="2077">
        <f t="shared" si="1"/>
        <v>0</v>
      </c>
    </row>
    <row r="28" spans="1:5" ht="18.75" thickBot="1">
      <c r="A28" s="2076"/>
      <c r="B28" s="2075" t="s">
        <v>130</v>
      </c>
      <c r="C28" s="2075">
        <f>SUM(C16:C27)</f>
        <v>0</v>
      </c>
      <c r="D28" s="2074" t="e">
        <f>E28/C28</f>
        <v>#DIV/0!</v>
      </c>
      <c r="E28" s="2073">
        <f>SUM(E16:E27)</f>
        <v>0</v>
      </c>
    </row>
    <row r="31" spans="2:5" ht="18.75">
      <c r="B31" s="560" t="s">
        <v>392</v>
      </c>
      <c r="C31" s="561"/>
      <c r="D31" s="561"/>
      <c r="E31" s="561"/>
    </row>
    <row r="32" spans="2:5" ht="18">
      <c r="B32" s="3246" t="s">
        <v>842</v>
      </c>
      <c r="C32" s="3247"/>
      <c r="D32" s="3248"/>
      <c r="E32" s="561"/>
    </row>
    <row r="33" spans="2:5" ht="18">
      <c r="B33" s="3249"/>
      <c r="C33" s="3250"/>
      <c r="D33" s="3251"/>
      <c r="E33" s="561"/>
    </row>
    <row r="34" spans="2:5" ht="18">
      <c r="B34" s="3249"/>
      <c r="C34" s="3250"/>
      <c r="D34" s="3251"/>
      <c r="E34" s="561"/>
    </row>
    <row r="35" spans="2:5" ht="18">
      <c r="B35" s="3249"/>
      <c r="C35" s="3250"/>
      <c r="D35" s="3251"/>
      <c r="E35" s="561"/>
    </row>
    <row r="36" spans="2:5" ht="18">
      <c r="B36" s="3249"/>
      <c r="C36" s="3250"/>
      <c r="D36" s="3251"/>
      <c r="E36" s="561"/>
    </row>
    <row r="37" spans="2:5" ht="18">
      <c r="B37" s="3252"/>
      <c r="C37" s="3253"/>
      <c r="D37" s="3254"/>
      <c r="E37" s="561"/>
    </row>
    <row r="40" spans="2:5" ht="36.75" thickBot="1">
      <c r="B40" s="1992" t="s">
        <v>122</v>
      </c>
      <c r="C40" s="563"/>
      <c r="D40" s="2087"/>
      <c r="E40" s="563"/>
    </row>
    <row r="41" spans="2:5" ht="18">
      <c r="B41" s="562"/>
      <c r="C41" s="561"/>
      <c r="D41" s="561"/>
      <c r="E41" s="1" t="s">
        <v>182</v>
      </c>
    </row>
  </sheetData>
  <sheetProtection/>
  <mergeCells count="13">
    <mergeCell ref="A1:G1"/>
    <mergeCell ref="A2:G2"/>
    <mergeCell ref="A3:A4"/>
    <mergeCell ref="B3:B4"/>
    <mergeCell ref="D3:D4"/>
    <mergeCell ref="E3:G3"/>
    <mergeCell ref="H14:J19"/>
    <mergeCell ref="F22:G22"/>
    <mergeCell ref="H3:J3"/>
    <mergeCell ref="H13:I13"/>
    <mergeCell ref="B32:D37"/>
    <mergeCell ref="A13:E1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X56"/>
  <sheetViews>
    <sheetView tabSelected="1" view="pageBreakPreview" zoomScale="70" zoomScaleNormal="80" zoomScaleSheetLayoutView="70" zoomScalePageLayoutView="0" workbookViewId="0" topLeftCell="A1">
      <selection activeCell="I73" sqref="I73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4.421875" style="0" customWidth="1"/>
    <col min="4" max="4" width="10.57421875" style="0" customWidth="1"/>
    <col min="5" max="5" width="10.140625" style="0" customWidth="1"/>
    <col min="6" max="6" width="12.7109375" style="0" customWidth="1"/>
    <col min="7" max="7" width="19.140625" style="0" customWidth="1"/>
    <col min="8" max="8" width="12.7109375" style="0" customWidth="1"/>
    <col min="9" max="9" width="16.7109375" style="0" customWidth="1"/>
    <col min="10" max="23" width="12.7109375" style="0" customWidth="1"/>
  </cols>
  <sheetData>
    <row r="1" spans="1:18" ht="20.25">
      <c r="A1" s="3121">
        <f>Анкета!A5</f>
        <v>0</v>
      </c>
      <c r="B1" s="3121"/>
      <c r="C1" s="3121"/>
      <c r="D1" s="3121"/>
      <c r="E1" s="3121"/>
      <c r="F1" s="3121"/>
      <c r="G1" s="3121"/>
      <c r="H1" s="3121"/>
      <c r="I1" s="3121"/>
      <c r="J1" s="3121"/>
      <c r="K1" s="3121"/>
      <c r="L1" s="3121"/>
      <c r="M1" s="3121"/>
      <c r="N1" s="3121"/>
      <c r="O1" s="3121"/>
      <c r="P1" s="3121"/>
      <c r="Q1" s="3121"/>
      <c r="R1" s="3121"/>
    </row>
    <row r="2" spans="1:18" ht="18.75" thickBot="1">
      <c r="A2" s="3060" t="s">
        <v>58</v>
      </c>
      <c r="B2" s="3060"/>
      <c r="C2" s="3060"/>
      <c r="D2" s="3060"/>
      <c r="E2" s="3060"/>
      <c r="F2" s="3060"/>
      <c r="G2" s="3060"/>
      <c r="H2" s="3060"/>
      <c r="I2" s="3060"/>
      <c r="J2" s="3060"/>
      <c r="K2" s="3060"/>
      <c r="L2" s="3060"/>
      <c r="M2" s="3060"/>
      <c r="N2" s="3060"/>
      <c r="O2" s="3060"/>
      <c r="P2" s="3060"/>
      <c r="Q2" s="3060"/>
      <c r="R2" s="3060"/>
    </row>
    <row r="3" spans="1:18" ht="16.5" customHeight="1" thickBot="1">
      <c r="A3" s="3082" t="s">
        <v>22</v>
      </c>
      <c r="B3" s="3043" t="s">
        <v>131</v>
      </c>
      <c r="C3" s="2948" t="s">
        <v>24</v>
      </c>
      <c r="D3" s="3266" t="s">
        <v>629</v>
      </c>
      <c r="E3" s="3267"/>
      <c r="F3" s="3267"/>
      <c r="G3" s="3267"/>
      <c r="H3" s="3268"/>
      <c r="I3" s="3037" t="s">
        <v>817</v>
      </c>
      <c r="J3" s="3258" t="s">
        <v>184</v>
      </c>
      <c r="K3" s="3259"/>
      <c r="L3" s="3259"/>
      <c r="M3" s="3259"/>
      <c r="N3" s="3259"/>
      <c r="O3" s="3259"/>
      <c r="P3" s="3259"/>
      <c r="Q3" s="3259"/>
      <c r="R3" s="3259"/>
    </row>
    <row r="4" spans="1:18" ht="15.75" customHeight="1" thickBot="1">
      <c r="A4" s="3122"/>
      <c r="B4" s="3124"/>
      <c r="C4" s="2949"/>
      <c r="D4" s="3005">
        <v>2021</v>
      </c>
      <c r="E4" s="3016">
        <v>2022</v>
      </c>
      <c r="F4" s="3269">
        <v>2023</v>
      </c>
      <c r="G4" s="3270"/>
      <c r="H4" s="3271"/>
      <c r="I4" s="3264"/>
      <c r="J4" s="3260">
        <v>2025</v>
      </c>
      <c r="K4" s="3261"/>
      <c r="L4" s="2384">
        <v>1.049</v>
      </c>
      <c r="M4" s="3262">
        <v>2026</v>
      </c>
      <c r="N4" s="3263"/>
      <c r="O4" s="1989">
        <v>1.03</v>
      </c>
      <c r="P4" s="3262">
        <v>2027</v>
      </c>
      <c r="Q4" s="3263"/>
      <c r="R4" s="1989">
        <v>1.03</v>
      </c>
    </row>
    <row r="5" spans="1:18" ht="16.5" thickBot="1">
      <c r="A5" s="3123"/>
      <c r="B5" s="3059"/>
      <c r="C5" s="2950"/>
      <c r="D5" s="3005"/>
      <c r="E5" s="3016"/>
      <c r="F5" s="2461" t="s">
        <v>25</v>
      </c>
      <c r="G5" s="618" t="s">
        <v>777</v>
      </c>
      <c r="H5" s="2462" t="s">
        <v>26</v>
      </c>
      <c r="I5" s="3265"/>
      <c r="J5" s="2505" t="s">
        <v>25</v>
      </c>
      <c r="K5" s="1073" t="s">
        <v>489</v>
      </c>
      <c r="L5" s="1080" t="s">
        <v>26</v>
      </c>
      <c r="M5" s="1073" t="s">
        <v>25</v>
      </c>
      <c r="N5" s="1073" t="s">
        <v>489</v>
      </c>
      <c r="O5" s="1081" t="s">
        <v>26</v>
      </c>
      <c r="P5" s="2505" t="s">
        <v>25</v>
      </c>
      <c r="Q5" s="1073" t="s">
        <v>489</v>
      </c>
      <c r="R5" s="1080" t="s">
        <v>26</v>
      </c>
    </row>
    <row r="6" spans="1:18" ht="31.5">
      <c r="A6" s="1084" t="s">
        <v>45</v>
      </c>
      <c r="B6" s="1085" t="s">
        <v>58</v>
      </c>
      <c r="C6" s="1084" t="s">
        <v>548</v>
      </c>
      <c r="D6" s="1990"/>
      <c r="E6" s="1991"/>
      <c r="F6" s="855">
        <f>F9+F12+F15+F18</f>
        <v>0</v>
      </c>
      <c r="G6" s="856">
        <f>G9+G12+G15+G18</f>
        <v>0</v>
      </c>
      <c r="H6" s="2088">
        <f>H9+H12+H15+H18</f>
        <v>0</v>
      </c>
      <c r="I6" s="1087">
        <f>I9+I12+I15+I18</f>
        <v>0</v>
      </c>
      <c r="J6" s="1060">
        <f>K6+L6</f>
        <v>0</v>
      </c>
      <c r="K6" s="1086">
        <f>K9+K12+K15+K18</f>
        <v>0</v>
      </c>
      <c r="L6" s="1088">
        <f>L9+L12+L15+L18</f>
        <v>0</v>
      </c>
      <c r="M6" s="1089">
        <f>N6+O6</f>
        <v>0</v>
      </c>
      <c r="N6" s="1012">
        <f>N9+N12+N15+N18</f>
        <v>0</v>
      </c>
      <c r="O6" s="1090">
        <f>O9+O12+O15+O18</f>
        <v>0</v>
      </c>
      <c r="P6" s="1082">
        <f>Q6+R6</f>
        <v>0</v>
      </c>
      <c r="Q6" s="1012">
        <f>Q9+Q12+Q15+Q18</f>
        <v>0</v>
      </c>
      <c r="R6" s="1013">
        <f>R9+R12+R15+R18</f>
        <v>0</v>
      </c>
    </row>
    <row r="7" spans="1:18" ht="15.75">
      <c r="A7" s="749"/>
      <c r="B7" s="897" t="s">
        <v>551</v>
      </c>
      <c r="C7" s="898" t="s">
        <v>59</v>
      </c>
      <c r="D7" s="2091"/>
      <c r="E7" s="2092"/>
      <c r="F7" s="1007" t="e">
        <f>F6/F8</f>
        <v>#DIV/0!</v>
      </c>
      <c r="G7" s="816" t="e">
        <f aca="true" t="shared" si="0" ref="G7:R7">G6/G8</f>
        <v>#DIV/0!</v>
      </c>
      <c r="H7" s="850" t="e">
        <f t="shared" si="0"/>
        <v>#DIV/0!</v>
      </c>
      <c r="I7" s="1009" t="e">
        <f t="shared" si="0"/>
        <v>#DIV/0!</v>
      </c>
      <c r="J7" s="1006" t="e">
        <f t="shared" si="0"/>
        <v>#DIV/0!</v>
      </c>
      <c r="K7" s="1007" t="e">
        <f t="shared" si="0"/>
        <v>#DIV/0!</v>
      </c>
      <c r="L7" s="1075" t="e">
        <f t="shared" si="0"/>
        <v>#DIV/0!</v>
      </c>
      <c r="M7" s="1007" t="e">
        <f t="shared" si="0"/>
        <v>#DIV/0!</v>
      </c>
      <c r="N7" s="816" t="e">
        <f t="shared" si="0"/>
        <v>#DIV/0!</v>
      </c>
      <c r="O7" s="852" t="e">
        <f t="shared" si="0"/>
        <v>#DIV/0!</v>
      </c>
      <c r="P7" s="1006" t="e">
        <f t="shared" si="0"/>
        <v>#DIV/0!</v>
      </c>
      <c r="Q7" s="816" t="e">
        <f t="shared" si="0"/>
        <v>#DIV/0!</v>
      </c>
      <c r="R7" s="850" t="e">
        <f t="shared" si="0"/>
        <v>#DIV/0!</v>
      </c>
    </row>
    <row r="8" spans="1:18" ht="15.75">
      <c r="A8" s="749"/>
      <c r="B8" s="897" t="s">
        <v>552</v>
      </c>
      <c r="C8" s="898" t="s">
        <v>60</v>
      </c>
      <c r="D8" s="2091"/>
      <c r="E8" s="2092"/>
      <c r="F8" s="1007">
        <f>F11+F14+F17+F20</f>
        <v>0</v>
      </c>
      <c r="G8" s="816">
        <f aca="true" t="shared" si="1" ref="G8:R8">G11+G14+G17+G20</f>
        <v>0</v>
      </c>
      <c r="H8" s="850">
        <f t="shared" si="1"/>
        <v>0</v>
      </c>
      <c r="I8" s="1009">
        <f t="shared" si="1"/>
        <v>0</v>
      </c>
      <c r="J8" s="1006">
        <f t="shared" si="1"/>
        <v>0</v>
      </c>
      <c r="K8" s="1007">
        <f t="shared" si="1"/>
        <v>0</v>
      </c>
      <c r="L8" s="1075">
        <f t="shared" si="1"/>
        <v>0</v>
      </c>
      <c r="M8" s="1007">
        <f t="shared" si="1"/>
        <v>0</v>
      </c>
      <c r="N8" s="816">
        <f t="shared" si="1"/>
        <v>0</v>
      </c>
      <c r="O8" s="852">
        <f t="shared" si="1"/>
        <v>0</v>
      </c>
      <c r="P8" s="1006">
        <f t="shared" si="1"/>
        <v>0</v>
      </c>
      <c r="Q8" s="816">
        <f t="shared" si="1"/>
        <v>0</v>
      </c>
      <c r="R8" s="850">
        <f t="shared" si="1"/>
        <v>0</v>
      </c>
    </row>
    <row r="9" spans="1:18" ht="15">
      <c r="A9" s="1014" t="s">
        <v>67</v>
      </c>
      <c r="B9" s="1015" t="s">
        <v>553</v>
      </c>
      <c r="C9" s="1161" t="s">
        <v>548</v>
      </c>
      <c r="D9" s="2093"/>
      <c r="E9" s="2094"/>
      <c r="F9" s="1016">
        <f>F10*F11</f>
        <v>0</v>
      </c>
      <c r="G9" s="1017">
        <f>G10*G11</f>
        <v>0</v>
      </c>
      <c r="H9" s="1147">
        <f>H10*H11</f>
        <v>0</v>
      </c>
      <c r="I9" s="846">
        <f>I10*I11</f>
        <v>0</v>
      </c>
      <c r="J9" s="1061">
        <f>K9+L9</f>
        <v>0</v>
      </c>
      <c r="K9" s="1016">
        <f aca="true" t="shared" si="2" ref="K9:R9">K10*K11</f>
        <v>0</v>
      </c>
      <c r="L9" s="845">
        <f t="shared" si="2"/>
        <v>0</v>
      </c>
      <c r="M9" s="1078">
        <f>N9+O9</f>
        <v>0</v>
      </c>
      <c r="N9" s="1019">
        <f t="shared" si="2"/>
        <v>0</v>
      </c>
      <c r="O9" s="1074">
        <f t="shared" si="2"/>
        <v>0</v>
      </c>
      <c r="P9" s="1079">
        <f>Q9+R9</f>
        <v>0</v>
      </c>
      <c r="Q9" s="1019">
        <f t="shared" si="2"/>
        <v>0</v>
      </c>
      <c r="R9" s="1020">
        <f t="shared" si="2"/>
        <v>0</v>
      </c>
    </row>
    <row r="10" spans="1:24" s="54" customFormat="1" ht="15">
      <c r="A10" s="1023"/>
      <c r="B10" s="897" t="s">
        <v>551</v>
      </c>
      <c r="C10" s="898" t="s">
        <v>59</v>
      </c>
      <c r="D10" s="2091"/>
      <c r="E10" s="2092"/>
      <c r="F10" s="864"/>
      <c r="G10" s="865"/>
      <c r="H10" s="870"/>
      <c r="I10" s="1010"/>
      <c r="J10" s="1008"/>
      <c r="K10" s="864">
        <f>J10</f>
        <v>0</v>
      </c>
      <c r="L10" s="1076">
        <f>J10</f>
        <v>0</v>
      </c>
      <c r="M10" s="864">
        <f>J10*$O$4</f>
        <v>0</v>
      </c>
      <c r="N10" s="865">
        <f>M10</f>
        <v>0</v>
      </c>
      <c r="O10" s="866">
        <f>M10</f>
        <v>0</v>
      </c>
      <c r="P10" s="1008">
        <f>$R$4*M10</f>
        <v>0</v>
      </c>
      <c r="Q10" s="865">
        <f>P10</f>
        <v>0</v>
      </c>
      <c r="R10" s="870">
        <f>P10</f>
        <v>0</v>
      </c>
      <c r="S10"/>
      <c r="T10"/>
      <c r="U10"/>
      <c r="V10"/>
      <c r="W10"/>
      <c r="X10"/>
    </row>
    <row r="11" spans="1:24" s="54" customFormat="1" ht="15">
      <c r="A11" s="1023"/>
      <c r="B11" s="897" t="s">
        <v>552</v>
      </c>
      <c r="C11" s="898" t="s">
        <v>60</v>
      </c>
      <c r="D11" s="2091"/>
      <c r="E11" s="2092"/>
      <c r="F11" s="864"/>
      <c r="G11" s="865"/>
      <c r="H11" s="870"/>
      <c r="I11" s="1010"/>
      <c r="J11" s="1062">
        <f>K11+L11</f>
        <v>0</v>
      </c>
      <c r="K11" s="864"/>
      <c r="L11" s="1076"/>
      <c r="M11" s="1024">
        <f>N11+O11</f>
        <v>0</v>
      </c>
      <c r="N11" s="865"/>
      <c r="O11" s="866"/>
      <c r="P11" s="1062">
        <f>Q11+R11</f>
        <v>0</v>
      </c>
      <c r="Q11" s="865"/>
      <c r="R11" s="870"/>
      <c r="S11"/>
      <c r="T11"/>
      <c r="U11"/>
      <c r="V11"/>
      <c r="W11"/>
      <c r="X11"/>
    </row>
    <row r="12" spans="1:18" ht="15">
      <c r="A12" s="1014" t="s">
        <v>68</v>
      </c>
      <c r="B12" s="1015" t="s">
        <v>554</v>
      </c>
      <c r="C12" s="1161" t="s">
        <v>548</v>
      </c>
      <c r="D12" s="2093"/>
      <c r="E12" s="2094"/>
      <c r="F12" s="1016">
        <f>F13*F14</f>
        <v>0</v>
      </c>
      <c r="G12" s="1017">
        <f>G13*G14</f>
        <v>0</v>
      </c>
      <c r="H12" s="1147">
        <f>H13*H14</f>
        <v>0</v>
      </c>
      <c r="I12" s="846">
        <f>I13*I14</f>
        <v>0</v>
      </c>
      <c r="J12" s="1061">
        <f>K12+L12</f>
        <v>0</v>
      </c>
      <c r="K12" s="1016">
        <f>K13*K14</f>
        <v>0</v>
      </c>
      <c r="L12" s="845">
        <f>L13*L14</f>
        <v>0</v>
      </c>
      <c r="M12" s="1078">
        <f>N12+O12</f>
        <v>0</v>
      </c>
      <c r="N12" s="1019">
        <f>N13*N14</f>
        <v>0</v>
      </c>
      <c r="O12" s="1074">
        <f>O13*O14</f>
        <v>0</v>
      </c>
      <c r="P12" s="1079">
        <f>Q12+R12</f>
        <v>0</v>
      </c>
      <c r="Q12" s="1019">
        <f>Q13*Q14</f>
        <v>0</v>
      </c>
      <c r="R12" s="1020">
        <f>R13*R14</f>
        <v>0</v>
      </c>
    </row>
    <row r="13" spans="1:24" s="54" customFormat="1" ht="15">
      <c r="A13" s="1023"/>
      <c r="B13" s="897" t="s">
        <v>551</v>
      </c>
      <c r="C13" s="898" t="s">
        <v>59</v>
      </c>
      <c r="D13" s="2091"/>
      <c r="E13" s="2092"/>
      <c r="F13" s="864"/>
      <c r="G13" s="865"/>
      <c r="H13" s="870"/>
      <c r="I13" s="1010"/>
      <c r="J13" s="1008"/>
      <c r="K13" s="864">
        <f>J13</f>
        <v>0</v>
      </c>
      <c r="L13" s="1076">
        <f>J13</f>
        <v>0</v>
      </c>
      <c r="M13" s="864">
        <f>J13*$O$4</f>
        <v>0</v>
      </c>
      <c r="N13" s="865">
        <f>M13</f>
        <v>0</v>
      </c>
      <c r="O13" s="866">
        <f>M13</f>
        <v>0</v>
      </c>
      <c r="P13" s="1008">
        <f>$R$4*M13</f>
        <v>0</v>
      </c>
      <c r="Q13" s="865">
        <f>P13</f>
        <v>0</v>
      </c>
      <c r="R13" s="870">
        <f>P13</f>
        <v>0</v>
      </c>
      <c r="S13"/>
      <c r="T13"/>
      <c r="U13"/>
      <c r="V13"/>
      <c r="W13"/>
      <c r="X13"/>
    </row>
    <row r="14" spans="1:24" s="54" customFormat="1" ht="15">
      <c r="A14" s="1023"/>
      <c r="B14" s="897" t="s">
        <v>552</v>
      </c>
      <c r="C14" s="898" t="s">
        <v>60</v>
      </c>
      <c r="D14" s="2091"/>
      <c r="E14" s="2092"/>
      <c r="F14" s="864"/>
      <c r="G14" s="865"/>
      <c r="H14" s="870"/>
      <c r="I14" s="1010"/>
      <c r="J14" s="1062">
        <f>K14+L14</f>
        <v>0</v>
      </c>
      <c r="K14" s="864"/>
      <c r="L14" s="1076"/>
      <c r="M14" s="1024">
        <f>N14+O14</f>
        <v>0</v>
      </c>
      <c r="N14" s="865"/>
      <c r="O14" s="866"/>
      <c r="P14" s="1062">
        <f>Q14+R14</f>
        <v>0</v>
      </c>
      <c r="Q14" s="865"/>
      <c r="R14" s="870"/>
      <c r="S14"/>
      <c r="T14"/>
      <c r="U14"/>
      <c r="V14"/>
      <c r="W14"/>
      <c r="X14"/>
    </row>
    <row r="15" spans="1:18" ht="15">
      <c r="A15" s="1014" t="s">
        <v>69</v>
      </c>
      <c r="B15" s="1015" t="s">
        <v>555</v>
      </c>
      <c r="C15" s="1161" t="s">
        <v>548</v>
      </c>
      <c r="D15" s="2093"/>
      <c r="E15" s="2094"/>
      <c r="F15" s="1016">
        <f>F16*F17</f>
        <v>0</v>
      </c>
      <c r="G15" s="1017">
        <f>G16*G17</f>
        <v>0</v>
      </c>
      <c r="H15" s="1147">
        <f>H16*H17</f>
        <v>0</v>
      </c>
      <c r="I15" s="846">
        <f>I16*I17</f>
        <v>0</v>
      </c>
      <c r="J15" s="1061">
        <f>K15+L15</f>
        <v>0</v>
      </c>
      <c r="K15" s="1016">
        <f>K16*K17</f>
        <v>0</v>
      </c>
      <c r="L15" s="845">
        <f>L16*L17</f>
        <v>0</v>
      </c>
      <c r="M15" s="1078">
        <f>N15+O15</f>
        <v>0</v>
      </c>
      <c r="N15" s="1019">
        <f>N16*N17</f>
        <v>0</v>
      </c>
      <c r="O15" s="1074">
        <f>O16*O17</f>
        <v>0</v>
      </c>
      <c r="P15" s="1079">
        <f>Q15+R15</f>
        <v>0</v>
      </c>
      <c r="Q15" s="1019">
        <f>Q16*Q17</f>
        <v>0</v>
      </c>
      <c r="R15" s="1020">
        <f>R16*R17</f>
        <v>0</v>
      </c>
    </row>
    <row r="16" spans="1:24" s="54" customFormat="1" ht="15">
      <c r="A16" s="1023"/>
      <c r="B16" s="897" t="s">
        <v>551</v>
      </c>
      <c r="C16" s="898" t="s">
        <v>59</v>
      </c>
      <c r="D16" s="2091"/>
      <c r="E16" s="2092"/>
      <c r="F16" s="864"/>
      <c r="G16" s="865"/>
      <c r="H16" s="870"/>
      <c r="I16" s="1010"/>
      <c r="J16" s="1008"/>
      <c r="K16" s="864">
        <f>J16</f>
        <v>0</v>
      </c>
      <c r="L16" s="1076">
        <f>J16</f>
        <v>0</v>
      </c>
      <c r="M16" s="864">
        <f>J16*$O$4</f>
        <v>0</v>
      </c>
      <c r="N16" s="865">
        <f>M16</f>
        <v>0</v>
      </c>
      <c r="O16" s="866">
        <f>M16</f>
        <v>0</v>
      </c>
      <c r="P16" s="1008">
        <f>$R$4*M16</f>
        <v>0</v>
      </c>
      <c r="Q16" s="865">
        <f>P16</f>
        <v>0</v>
      </c>
      <c r="R16" s="870">
        <f>P16</f>
        <v>0</v>
      </c>
      <c r="S16"/>
      <c r="T16"/>
      <c r="U16"/>
      <c r="V16"/>
      <c r="W16"/>
      <c r="X16"/>
    </row>
    <row r="17" spans="1:24" s="54" customFormat="1" ht="15">
      <c r="A17" s="1023"/>
      <c r="B17" s="897" t="s">
        <v>552</v>
      </c>
      <c r="C17" s="898" t="s">
        <v>60</v>
      </c>
      <c r="D17" s="2091"/>
      <c r="E17" s="2092"/>
      <c r="F17" s="864"/>
      <c r="G17" s="865"/>
      <c r="H17" s="870"/>
      <c r="I17" s="1010"/>
      <c r="J17" s="1062">
        <f>K17+L17</f>
        <v>0</v>
      </c>
      <c r="K17" s="864"/>
      <c r="L17" s="1076"/>
      <c r="M17" s="1024">
        <f>N17+O17</f>
        <v>0</v>
      </c>
      <c r="N17" s="865"/>
      <c r="O17" s="866"/>
      <c r="P17" s="1062">
        <f>Q17+R17</f>
        <v>0</v>
      </c>
      <c r="Q17" s="865"/>
      <c r="R17" s="870"/>
      <c r="S17"/>
      <c r="T17"/>
      <c r="U17"/>
      <c r="V17"/>
      <c r="W17"/>
      <c r="X17"/>
    </row>
    <row r="18" spans="1:18" ht="30">
      <c r="A18" s="1014" t="s">
        <v>70</v>
      </c>
      <c r="B18" s="1015" t="s">
        <v>556</v>
      </c>
      <c r="C18" s="1161" t="s">
        <v>548</v>
      </c>
      <c r="D18" s="2093"/>
      <c r="E18" s="2094"/>
      <c r="F18" s="1016">
        <f>F19*F20</f>
        <v>0</v>
      </c>
      <c r="G18" s="1017">
        <f>G19*G20</f>
        <v>0</v>
      </c>
      <c r="H18" s="1147">
        <f>H19*H20</f>
        <v>0</v>
      </c>
      <c r="I18" s="846">
        <f>I19*I20</f>
        <v>0</v>
      </c>
      <c r="J18" s="1061">
        <f>K18+L18</f>
        <v>0</v>
      </c>
      <c r="K18" s="1016">
        <f>K19*K20</f>
        <v>0</v>
      </c>
      <c r="L18" s="845">
        <f>L19*L20</f>
        <v>0</v>
      </c>
      <c r="M18" s="1078">
        <f>N18+O18</f>
        <v>0</v>
      </c>
      <c r="N18" s="1019">
        <f>N19*N20</f>
        <v>0</v>
      </c>
      <c r="O18" s="1074">
        <f>O19*O20</f>
        <v>0</v>
      </c>
      <c r="P18" s="1079">
        <f>Q18+R18</f>
        <v>0</v>
      </c>
      <c r="Q18" s="1019">
        <f>Q19*Q20</f>
        <v>0</v>
      </c>
      <c r="R18" s="1020">
        <f>R19*R20</f>
        <v>0</v>
      </c>
    </row>
    <row r="19" spans="1:24" s="54" customFormat="1" ht="17.25" customHeight="1">
      <c r="A19" s="1023"/>
      <c r="B19" s="897" t="s">
        <v>551</v>
      </c>
      <c r="C19" s="898" t="s">
        <v>59</v>
      </c>
      <c r="D19" s="2091"/>
      <c r="E19" s="2092"/>
      <c r="F19" s="864"/>
      <c r="G19" s="865"/>
      <c r="H19" s="870"/>
      <c r="I19" s="1010"/>
      <c r="J19" s="1008"/>
      <c r="K19" s="864">
        <f>J19</f>
        <v>0</v>
      </c>
      <c r="L19" s="1076">
        <f>J19</f>
        <v>0</v>
      </c>
      <c r="M19" s="864">
        <f>J19*$O$4</f>
        <v>0</v>
      </c>
      <c r="N19" s="865">
        <f>M19</f>
        <v>0</v>
      </c>
      <c r="O19" s="866">
        <f>M19</f>
        <v>0</v>
      </c>
      <c r="P19" s="1008">
        <f>$R$4*M19</f>
        <v>0</v>
      </c>
      <c r="Q19" s="865">
        <f>P19</f>
        <v>0</v>
      </c>
      <c r="R19" s="870">
        <f>P19</f>
        <v>0</v>
      </c>
      <c r="S19"/>
      <c r="T19"/>
      <c r="U19"/>
      <c r="V19"/>
      <c r="W19"/>
      <c r="X19"/>
    </row>
    <row r="20" spans="1:24" s="54" customFormat="1" ht="15">
      <c r="A20" s="1023"/>
      <c r="B20" s="897" t="s">
        <v>552</v>
      </c>
      <c r="C20" s="898" t="s">
        <v>60</v>
      </c>
      <c r="D20" s="2091"/>
      <c r="E20" s="2092"/>
      <c r="F20" s="864"/>
      <c r="G20" s="865"/>
      <c r="H20" s="870"/>
      <c r="I20" s="1010"/>
      <c r="J20" s="1062">
        <f>K20+L20</f>
        <v>0</v>
      </c>
      <c r="K20" s="864"/>
      <c r="L20" s="1076"/>
      <c r="M20" s="1024">
        <f>N20+O20</f>
        <v>0</v>
      </c>
      <c r="N20" s="865"/>
      <c r="O20" s="866"/>
      <c r="P20" s="1062">
        <f>Q20+R20</f>
        <v>0</v>
      </c>
      <c r="Q20" s="865"/>
      <c r="R20" s="870"/>
      <c r="S20"/>
      <c r="T20"/>
      <c r="U20"/>
      <c r="V20"/>
      <c r="W20"/>
      <c r="X20"/>
    </row>
    <row r="21" spans="1:24" s="54" customFormat="1" ht="45">
      <c r="A21" s="1099" t="s">
        <v>51</v>
      </c>
      <c r="B21" s="1100" t="s">
        <v>557</v>
      </c>
      <c r="C21" s="2089" t="s">
        <v>61</v>
      </c>
      <c r="D21" s="2095"/>
      <c r="E21" s="2096"/>
      <c r="F21" s="1101" t="e">
        <f>F8/F22*1000</f>
        <v>#DIV/0!</v>
      </c>
      <c r="G21" s="1102" t="e">
        <f>G8/G22*1000</f>
        <v>#DIV/0!</v>
      </c>
      <c r="H21" s="1107" t="e">
        <f>H8/H22*1000</f>
        <v>#DIV/0!</v>
      </c>
      <c r="I21" s="1104" t="e">
        <f>I8/I22*1000</f>
        <v>#DIV/0!</v>
      </c>
      <c r="J21" s="1105" t="e">
        <f>J8/J22*1000</f>
        <v>#DIV/0!</v>
      </c>
      <c r="K21" s="1112"/>
      <c r="L21" s="1113"/>
      <c r="M21" s="1101" t="e">
        <f>M8/M22*1000</f>
        <v>#DIV/0!</v>
      </c>
      <c r="N21" s="1116"/>
      <c r="O21" s="1117"/>
      <c r="P21" s="1105" t="e">
        <f>P8/P22*1000</f>
        <v>#DIV/0!</v>
      </c>
      <c r="Q21" s="1116"/>
      <c r="R21" s="1120"/>
      <c r="S21"/>
      <c r="T21"/>
      <c r="U21"/>
      <c r="V21"/>
      <c r="W21"/>
      <c r="X21"/>
    </row>
    <row r="22" spans="1:24" s="54" customFormat="1" ht="15.75" thickBot="1">
      <c r="A22" s="1091" t="s">
        <v>558</v>
      </c>
      <c r="B22" s="1108" t="s">
        <v>559</v>
      </c>
      <c r="C22" s="2090"/>
      <c r="D22" s="2506">
        <f>'Полезный отпуск'!D7</f>
        <v>0</v>
      </c>
      <c r="E22" s="2507">
        <f>'Полезный отпуск'!E7</f>
        <v>0</v>
      </c>
      <c r="F22" s="1092">
        <f>'Полезный отпуск'!F7</f>
        <v>0</v>
      </c>
      <c r="G22" s="1093"/>
      <c r="H22" s="1098"/>
      <c r="I22" s="1095">
        <f>'Полезный отпуск'!I7</f>
        <v>0</v>
      </c>
      <c r="J22" s="1096">
        <f>'Полезный отпуск'!L7</f>
        <v>0</v>
      </c>
      <c r="K22" s="1114"/>
      <c r="L22" s="1115"/>
      <c r="M22" s="1092">
        <f>'Полезный отпуск'!O7</f>
        <v>0</v>
      </c>
      <c r="N22" s="1118"/>
      <c r="O22" s="1119"/>
      <c r="P22" s="1096">
        <f>'Полезный отпуск'!P7</f>
        <v>0</v>
      </c>
      <c r="Q22" s="1118"/>
      <c r="R22" s="1121"/>
      <c r="S22"/>
      <c r="T22"/>
      <c r="U22"/>
      <c r="V22"/>
      <c r="W22"/>
      <c r="X22"/>
    </row>
    <row r="24" spans="2:18" ht="19.5" thickBot="1">
      <c r="B24" s="560" t="s">
        <v>392</v>
      </c>
      <c r="C24" s="560"/>
      <c r="D24" s="560"/>
      <c r="E24" s="560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</row>
    <row r="25" spans="2:18" ht="18">
      <c r="B25" s="2907" t="s">
        <v>755</v>
      </c>
      <c r="C25" s="2908"/>
      <c r="D25" s="2908"/>
      <c r="E25" s="2908"/>
      <c r="F25" s="2908"/>
      <c r="G25" s="2908"/>
      <c r="H25" s="2908"/>
      <c r="I25" s="2909"/>
      <c r="J25" s="561"/>
      <c r="K25" s="561"/>
      <c r="L25" s="561"/>
      <c r="M25" s="561"/>
      <c r="N25" s="561"/>
      <c r="O25" s="561"/>
      <c r="P25" s="561"/>
      <c r="Q25" s="561"/>
      <c r="R25" s="561"/>
    </row>
    <row r="26" spans="2:18" ht="18" customHeight="1">
      <c r="B26" s="2910"/>
      <c r="C26" s="2911"/>
      <c r="D26" s="2911"/>
      <c r="E26" s="2911"/>
      <c r="F26" s="2911"/>
      <c r="G26" s="2911"/>
      <c r="H26" s="2911"/>
      <c r="I26" s="2912"/>
      <c r="J26" s="561"/>
      <c r="K26" s="561"/>
      <c r="L26" s="561"/>
      <c r="M26" s="561"/>
      <c r="N26" s="561"/>
      <c r="O26" s="561"/>
      <c r="P26" s="561"/>
      <c r="Q26" s="561"/>
      <c r="R26" s="561"/>
    </row>
    <row r="27" spans="2:18" ht="18">
      <c r="B27" s="2910"/>
      <c r="C27" s="2911"/>
      <c r="D27" s="2911"/>
      <c r="E27" s="2911"/>
      <c r="F27" s="2911"/>
      <c r="G27" s="2911"/>
      <c r="H27" s="2911"/>
      <c r="I27" s="2912"/>
      <c r="J27" s="561"/>
      <c r="K27" s="561"/>
      <c r="L27" s="561"/>
      <c r="M27" s="561"/>
      <c r="N27" s="561"/>
      <c r="O27" s="561"/>
      <c r="P27" s="561"/>
      <c r="Q27" s="561"/>
      <c r="R27" s="561"/>
    </row>
    <row r="28" spans="2:18" ht="18">
      <c r="B28" s="2910"/>
      <c r="C28" s="2911"/>
      <c r="D28" s="2911"/>
      <c r="E28" s="2911"/>
      <c r="F28" s="2911"/>
      <c r="G28" s="2911"/>
      <c r="H28" s="2911"/>
      <c r="I28" s="2912"/>
      <c r="J28" s="561"/>
      <c r="K28" s="561"/>
      <c r="L28" s="561"/>
      <c r="M28" s="561"/>
      <c r="N28" s="561"/>
      <c r="O28" s="561"/>
      <c r="P28" s="561"/>
      <c r="Q28" s="561"/>
      <c r="R28" s="561"/>
    </row>
    <row r="29" spans="2:18" ht="18">
      <c r="B29" s="2910"/>
      <c r="C29" s="2911"/>
      <c r="D29" s="2911"/>
      <c r="E29" s="2911"/>
      <c r="F29" s="2911"/>
      <c r="G29" s="2911"/>
      <c r="H29" s="2911"/>
      <c r="I29" s="2912"/>
      <c r="J29" s="561"/>
      <c r="K29" s="561"/>
      <c r="L29" s="561"/>
      <c r="M29" s="561"/>
      <c r="N29" s="561"/>
      <c r="O29" s="561"/>
      <c r="P29" s="561"/>
      <c r="Q29" s="561"/>
      <c r="R29" s="561"/>
    </row>
    <row r="30" spans="2:18" ht="18.75" thickBot="1">
      <c r="B30" s="2913"/>
      <c r="C30" s="2914"/>
      <c r="D30" s="2914"/>
      <c r="E30" s="2914"/>
      <c r="F30" s="2914"/>
      <c r="G30" s="2914"/>
      <c r="H30" s="2914"/>
      <c r="I30" s="2915"/>
      <c r="J30" s="561"/>
      <c r="K30" s="561"/>
      <c r="L30" s="561"/>
      <c r="M30" s="561"/>
      <c r="N30" s="561"/>
      <c r="O30" s="561"/>
      <c r="P30" s="561"/>
      <c r="Q30" s="561"/>
      <c r="R30" s="561"/>
    </row>
    <row r="33" spans="2:18" ht="18">
      <c r="B33" s="3013" t="s">
        <v>122</v>
      </c>
      <c r="C33" s="3013"/>
      <c r="D33" s="3013"/>
      <c r="E33" s="3013"/>
      <c r="F33" s="3013"/>
      <c r="G33" s="563"/>
      <c r="H33" s="563"/>
      <c r="I33" s="563"/>
      <c r="J33" s="561"/>
      <c r="K33" s="561"/>
      <c r="L33" s="561"/>
      <c r="M33" s="3002"/>
      <c r="N33" s="3002"/>
      <c r="O33" s="3002"/>
      <c r="P33" s="3002"/>
      <c r="Q33" s="3002"/>
      <c r="R33" s="3002"/>
    </row>
    <row r="34" spans="2:18" ht="17.25" customHeight="1">
      <c r="B34" s="562"/>
      <c r="C34" s="562"/>
      <c r="D34" s="562"/>
      <c r="E34" s="562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1" t="s">
        <v>182</v>
      </c>
      <c r="Q34" s="1"/>
      <c r="R34" s="1"/>
    </row>
    <row r="36" ht="12.75" hidden="1"/>
    <row r="37" spans="6:18" ht="16.5" customHeight="1" hidden="1" thickBot="1">
      <c r="F37" s="3275" t="s">
        <v>22</v>
      </c>
      <c r="G37" s="3278" t="s">
        <v>131</v>
      </c>
      <c r="H37" s="3279"/>
      <c r="I37" s="3272" t="s">
        <v>24</v>
      </c>
      <c r="J37" s="3286" t="s">
        <v>630</v>
      </c>
      <c r="K37" s="3287"/>
      <c r="L37" s="3287"/>
      <c r="M37" s="3287"/>
      <c r="N37" s="3287"/>
      <c r="O37" s="3287"/>
      <c r="P37" s="3287"/>
      <c r="Q37" s="3287"/>
      <c r="R37" s="3287"/>
    </row>
    <row r="38" spans="6:18" ht="16.5" hidden="1" thickBot="1">
      <c r="F38" s="3276"/>
      <c r="G38" s="3280"/>
      <c r="H38" s="3281"/>
      <c r="I38" s="3273"/>
      <c r="J38" s="3288">
        <v>2025</v>
      </c>
      <c r="K38" s="3289"/>
      <c r="L38" s="2383">
        <v>1.049</v>
      </c>
      <c r="M38" s="3290">
        <v>2026</v>
      </c>
      <c r="N38" s="3291"/>
      <c r="O38" s="1988">
        <v>1.03</v>
      </c>
      <c r="P38" s="3290">
        <v>1.03</v>
      </c>
      <c r="Q38" s="3291"/>
      <c r="R38" s="1988">
        <v>1.04</v>
      </c>
    </row>
    <row r="39" spans="6:18" ht="16.5" hidden="1" thickBot="1">
      <c r="F39" s="3277"/>
      <c r="G39" s="3280"/>
      <c r="H39" s="3281"/>
      <c r="I39" s="3274"/>
      <c r="J39" s="1122" t="s">
        <v>25</v>
      </c>
      <c r="K39" s="1123" t="s">
        <v>489</v>
      </c>
      <c r="L39" s="1124" t="s">
        <v>26</v>
      </c>
      <c r="M39" s="1125" t="s">
        <v>25</v>
      </c>
      <c r="N39" s="1123" t="s">
        <v>489</v>
      </c>
      <c r="O39" s="1126" t="s">
        <v>26</v>
      </c>
      <c r="P39" s="1122" t="s">
        <v>25</v>
      </c>
      <c r="Q39" s="1123" t="s">
        <v>489</v>
      </c>
      <c r="R39" s="1124" t="s">
        <v>26</v>
      </c>
    </row>
    <row r="40" spans="6:18" ht="78.75" customHeight="1" hidden="1">
      <c r="F40" s="1127" t="s">
        <v>45</v>
      </c>
      <c r="G40" s="3282" t="s">
        <v>58</v>
      </c>
      <c r="H40" s="3283"/>
      <c r="I40" s="1128" t="s">
        <v>548</v>
      </c>
      <c r="J40" s="1129">
        <f>K40+L40</f>
        <v>0</v>
      </c>
      <c r="K40" s="1130">
        <f>K43+K46+K49+K52</f>
        <v>0</v>
      </c>
      <c r="L40" s="1131">
        <f>L43+L46+L49+L52</f>
        <v>0</v>
      </c>
      <c r="M40" s="1132">
        <f>N40+O40</f>
        <v>0</v>
      </c>
      <c r="N40" s="1133">
        <f>N43+N46+N49+N52</f>
        <v>0</v>
      </c>
      <c r="O40" s="1134">
        <f>O43+O46+O49+O52</f>
        <v>0</v>
      </c>
      <c r="P40" s="1135">
        <f>Q40+R40</f>
        <v>0</v>
      </c>
      <c r="Q40" s="1133">
        <f>Q43+Q46+Q49+Q52</f>
        <v>0</v>
      </c>
      <c r="R40" s="1136">
        <f>R43+R46+R49+R52</f>
        <v>0</v>
      </c>
    </row>
    <row r="41" spans="6:18" ht="15.75" hidden="1">
      <c r="F41" s="1137"/>
      <c r="G41" s="3284" t="s">
        <v>551</v>
      </c>
      <c r="H41" s="3285"/>
      <c r="I41" s="1138" t="s">
        <v>59</v>
      </c>
      <c r="J41" s="1139" t="e">
        <f aca="true" t="shared" si="3" ref="J41:R41">J40/J42</f>
        <v>#DIV/0!</v>
      </c>
      <c r="K41" s="1140" t="e">
        <f t="shared" si="3"/>
        <v>#DIV/0!</v>
      </c>
      <c r="L41" s="1141" t="e">
        <f t="shared" si="3"/>
        <v>#DIV/0!</v>
      </c>
      <c r="M41" s="1140" t="e">
        <f t="shared" si="3"/>
        <v>#DIV/0!</v>
      </c>
      <c r="N41" s="1142" t="e">
        <f t="shared" si="3"/>
        <v>#DIV/0!</v>
      </c>
      <c r="O41" s="1143" t="e">
        <f t="shared" si="3"/>
        <v>#DIV/0!</v>
      </c>
      <c r="P41" s="1139" t="e">
        <f t="shared" si="3"/>
        <v>#DIV/0!</v>
      </c>
      <c r="Q41" s="1142" t="e">
        <f t="shared" si="3"/>
        <v>#DIV/0!</v>
      </c>
      <c r="R41" s="1144" t="e">
        <f t="shared" si="3"/>
        <v>#DIV/0!</v>
      </c>
    </row>
    <row r="42" spans="6:18" ht="15.75" hidden="1">
      <c r="F42" s="1137"/>
      <c r="G42" s="3284" t="s">
        <v>552</v>
      </c>
      <c r="H42" s="3285"/>
      <c r="I42" s="1138" t="s">
        <v>60</v>
      </c>
      <c r="J42" s="1139">
        <f aca="true" t="shared" si="4" ref="J42:R42">J45+J48+J51+J54</f>
        <v>0</v>
      </c>
      <c r="K42" s="1140">
        <f t="shared" si="4"/>
        <v>0</v>
      </c>
      <c r="L42" s="1141">
        <f t="shared" si="4"/>
        <v>0</v>
      </c>
      <c r="M42" s="1140">
        <f t="shared" si="4"/>
        <v>0</v>
      </c>
      <c r="N42" s="1142">
        <f t="shared" si="4"/>
        <v>0</v>
      </c>
      <c r="O42" s="1143">
        <f t="shared" si="4"/>
        <v>0</v>
      </c>
      <c r="P42" s="1139">
        <f t="shared" si="4"/>
        <v>0</v>
      </c>
      <c r="Q42" s="1142">
        <f t="shared" si="4"/>
        <v>0</v>
      </c>
      <c r="R42" s="1144">
        <f t="shared" si="4"/>
        <v>0</v>
      </c>
    </row>
    <row r="43" spans="6:18" ht="31.5" customHeight="1" hidden="1">
      <c r="F43" s="1145" t="s">
        <v>67</v>
      </c>
      <c r="G43" s="3292" t="s">
        <v>553</v>
      </c>
      <c r="H43" s="3293"/>
      <c r="I43" s="1146" t="s">
        <v>548</v>
      </c>
      <c r="J43" s="1061">
        <f>K43+L43</f>
        <v>0</v>
      </c>
      <c r="K43" s="1016">
        <f>K44*K45</f>
        <v>0</v>
      </c>
      <c r="L43" s="845">
        <f>L44*L45</f>
        <v>0</v>
      </c>
      <c r="M43" s="1016">
        <f>N43+O43</f>
        <v>0</v>
      </c>
      <c r="N43" s="1017">
        <f>N44*N45</f>
        <v>0</v>
      </c>
      <c r="O43" s="1018">
        <f>O44*O45</f>
        <v>0</v>
      </c>
      <c r="P43" s="1061">
        <f>Q43+R43</f>
        <v>0</v>
      </c>
      <c r="Q43" s="1017">
        <f>Q44*Q45</f>
        <v>0</v>
      </c>
      <c r="R43" s="1147">
        <f>R44*R45</f>
        <v>0</v>
      </c>
    </row>
    <row r="44" spans="6:18" ht="15" hidden="1">
      <c r="F44" s="1148"/>
      <c r="G44" s="3284" t="s">
        <v>551</v>
      </c>
      <c r="H44" s="3285"/>
      <c r="I44" s="1138" t="s">
        <v>59</v>
      </c>
      <c r="J44" s="1062"/>
      <c r="K44" s="1024">
        <f>J44</f>
        <v>0</v>
      </c>
      <c r="L44" s="1077">
        <f>J44</f>
        <v>0</v>
      </c>
      <c r="M44" s="1024">
        <f>J44*$O$4</f>
        <v>0</v>
      </c>
      <c r="N44" s="1025">
        <f>M44</f>
        <v>0</v>
      </c>
      <c r="O44" s="1026">
        <f>M44</f>
        <v>0</v>
      </c>
      <c r="P44" s="1062">
        <f>$R$4*M44</f>
        <v>0</v>
      </c>
      <c r="Q44" s="1025">
        <f>P44</f>
        <v>0</v>
      </c>
      <c r="R44" s="1027">
        <f>P44</f>
        <v>0</v>
      </c>
    </row>
    <row r="45" spans="6:18" ht="15" hidden="1">
      <c r="F45" s="1148"/>
      <c r="G45" s="3284" t="s">
        <v>552</v>
      </c>
      <c r="H45" s="3285"/>
      <c r="I45" s="1138" t="s">
        <v>60</v>
      </c>
      <c r="J45" s="1062">
        <f>K45+L45</f>
        <v>0</v>
      </c>
      <c r="K45" s="1024"/>
      <c r="L45" s="1077"/>
      <c r="M45" s="1024">
        <f>N45+O45</f>
        <v>0</v>
      </c>
      <c r="N45" s="1025"/>
      <c r="O45" s="1026"/>
      <c r="P45" s="1062">
        <f>Q45+R45</f>
        <v>0</v>
      </c>
      <c r="Q45" s="1025"/>
      <c r="R45" s="1027"/>
    </row>
    <row r="46" spans="6:18" ht="15" hidden="1">
      <c r="F46" s="1145" t="s">
        <v>68</v>
      </c>
      <c r="G46" s="3292" t="s">
        <v>554</v>
      </c>
      <c r="H46" s="3293"/>
      <c r="I46" s="1146" t="s">
        <v>548</v>
      </c>
      <c r="J46" s="1061">
        <f>K46+L46</f>
        <v>0</v>
      </c>
      <c r="K46" s="1016">
        <f>K47*K48</f>
        <v>0</v>
      </c>
      <c r="L46" s="845">
        <f>L47*L48</f>
        <v>0</v>
      </c>
      <c r="M46" s="1016">
        <f>N46+O46</f>
        <v>0</v>
      </c>
      <c r="N46" s="1017">
        <f>N47*N48</f>
        <v>0</v>
      </c>
      <c r="O46" s="1018">
        <f>O47*O48</f>
        <v>0</v>
      </c>
      <c r="P46" s="1061">
        <f>Q46+R46</f>
        <v>0</v>
      </c>
      <c r="Q46" s="1017">
        <f>Q47*Q48</f>
        <v>0</v>
      </c>
      <c r="R46" s="1147">
        <f>R47*R48</f>
        <v>0</v>
      </c>
    </row>
    <row r="47" spans="6:18" ht="15" hidden="1">
      <c r="F47" s="1148"/>
      <c r="G47" s="3284" t="s">
        <v>551</v>
      </c>
      <c r="H47" s="3285"/>
      <c r="I47" s="1138" t="s">
        <v>59</v>
      </c>
      <c r="J47" s="1062"/>
      <c r="K47" s="1024">
        <f>J47</f>
        <v>0</v>
      </c>
      <c r="L47" s="1077">
        <f>J47</f>
        <v>0</v>
      </c>
      <c r="M47" s="1024">
        <f>J47*$O$4</f>
        <v>0</v>
      </c>
      <c r="N47" s="1025">
        <f>M47</f>
        <v>0</v>
      </c>
      <c r="O47" s="1026">
        <f>M47</f>
        <v>0</v>
      </c>
      <c r="P47" s="1062">
        <f>$R$4*M47</f>
        <v>0</v>
      </c>
      <c r="Q47" s="1025">
        <f>P47</f>
        <v>0</v>
      </c>
      <c r="R47" s="1027">
        <f>P47</f>
        <v>0</v>
      </c>
    </row>
    <row r="48" spans="6:18" ht="15" hidden="1">
      <c r="F48" s="1148"/>
      <c r="G48" s="3284" t="s">
        <v>552</v>
      </c>
      <c r="H48" s="3285"/>
      <c r="I48" s="1138" t="s">
        <v>60</v>
      </c>
      <c r="J48" s="1062">
        <f>K48+L48</f>
        <v>0</v>
      </c>
      <c r="K48" s="1024"/>
      <c r="L48" s="1077"/>
      <c r="M48" s="1024">
        <f>N48+O48</f>
        <v>0</v>
      </c>
      <c r="N48" s="1025"/>
      <c r="O48" s="1026"/>
      <c r="P48" s="1062">
        <f>Q48+R48</f>
        <v>0</v>
      </c>
      <c r="Q48" s="1025"/>
      <c r="R48" s="1027"/>
    </row>
    <row r="49" spans="6:18" ht="15" hidden="1">
      <c r="F49" s="1145" t="s">
        <v>69</v>
      </c>
      <c r="G49" s="3292" t="s">
        <v>555</v>
      </c>
      <c r="H49" s="3293"/>
      <c r="I49" s="1146" t="s">
        <v>548</v>
      </c>
      <c r="J49" s="1061">
        <f>K49+L49</f>
        <v>0</v>
      </c>
      <c r="K49" s="1016">
        <f>K50*K51</f>
        <v>0</v>
      </c>
      <c r="L49" s="845">
        <f>L50*L51</f>
        <v>0</v>
      </c>
      <c r="M49" s="1016">
        <f>N49+O49</f>
        <v>0</v>
      </c>
      <c r="N49" s="1017">
        <f>N50*N51</f>
        <v>0</v>
      </c>
      <c r="O49" s="1018">
        <f>O50*O51</f>
        <v>0</v>
      </c>
      <c r="P49" s="1061">
        <f>Q49+R49</f>
        <v>0</v>
      </c>
      <c r="Q49" s="1017">
        <f>Q50*Q51</f>
        <v>0</v>
      </c>
      <c r="R49" s="1147">
        <f>R50*R51</f>
        <v>0</v>
      </c>
    </row>
    <row r="50" spans="6:18" ht="15" hidden="1">
      <c r="F50" s="1148"/>
      <c r="G50" s="3284" t="s">
        <v>551</v>
      </c>
      <c r="H50" s="3285"/>
      <c r="I50" s="1138" t="s">
        <v>59</v>
      </c>
      <c r="J50" s="1062"/>
      <c r="K50" s="1024">
        <f>J50</f>
        <v>0</v>
      </c>
      <c r="L50" s="1077">
        <f>J50</f>
        <v>0</v>
      </c>
      <c r="M50" s="1024">
        <f>J50*$O$4</f>
        <v>0</v>
      </c>
      <c r="N50" s="1025">
        <f>M50</f>
        <v>0</v>
      </c>
      <c r="O50" s="1026">
        <f>M50</f>
        <v>0</v>
      </c>
      <c r="P50" s="1062">
        <f>$R$4*M50</f>
        <v>0</v>
      </c>
      <c r="Q50" s="1025">
        <f>P50</f>
        <v>0</v>
      </c>
      <c r="R50" s="1027">
        <f>P50</f>
        <v>0</v>
      </c>
    </row>
    <row r="51" spans="6:18" ht="15" hidden="1">
      <c r="F51" s="1148"/>
      <c r="G51" s="3284" t="s">
        <v>552</v>
      </c>
      <c r="H51" s="3285"/>
      <c r="I51" s="1138" t="s">
        <v>60</v>
      </c>
      <c r="J51" s="1062">
        <f>K51+L51</f>
        <v>0</v>
      </c>
      <c r="K51" s="1024"/>
      <c r="L51" s="1077"/>
      <c r="M51" s="1024">
        <f>N51+O51</f>
        <v>0</v>
      </c>
      <c r="N51" s="1025"/>
      <c r="O51" s="1026"/>
      <c r="P51" s="1062">
        <f>Q51+R51</f>
        <v>0</v>
      </c>
      <c r="Q51" s="1025"/>
      <c r="R51" s="1027"/>
    </row>
    <row r="52" spans="6:18" ht="33" customHeight="1" hidden="1">
      <c r="F52" s="1145" t="s">
        <v>70</v>
      </c>
      <c r="G52" s="3292" t="s">
        <v>556</v>
      </c>
      <c r="H52" s="3293"/>
      <c r="I52" s="1146" t="s">
        <v>548</v>
      </c>
      <c r="J52" s="1061">
        <f>K52+L52</f>
        <v>0</v>
      </c>
      <c r="K52" s="1016">
        <f>K53*K54</f>
        <v>0</v>
      </c>
      <c r="L52" s="845">
        <f>L53*L54</f>
        <v>0</v>
      </c>
      <c r="M52" s="1016">
        <f>N52+O52</f>
        <v>0</v>
      </c>
      <c r="N52" s="1017">
        <f>N53*N54</f>
        <v>0</v>
      </c>
      <c r="O52" s="1018">
        <f>O53*O54</f>
        <v>0</v>
      </c>
      <c r="P52" s="1061">
        <f>Q52+R52</f>
        <v>0</v>
      </c>
      <c r="Q52" s="1017">
        <f>Q53*Q54</f>
        <v>0</v>
      </c>
      <c r="R52" s="1147">
        <f>R53*R54</f>
        <v>0</v>
      </c>
    </row>
    <row r="53" spans="6:18" ht="15" hidden="1">
      <c r="F53" s="1148"/>
      <c r="G53" s="3284" t="s">
        <v>551</v>
      </c>
      <c r="H53" s="3285"/>
      <c r="I53" s="1138" t="s">
        <v>59</v>
      </c>
      <c r="J53" s="1062"/>
      <c r="K53" s="1024">
        <f>J53</f>
        <v>0</v>
      </c>
      <c r="L53" s="1077">
        <f>J53</f>
        <v>0</v>
      </c>
      <c r="M53" s="1024">
        <f>J53*$O$4</f>
        <v>0</v>
      </c>
      <c r="N53" s="1025">
        <f>M53</f>
        <v>0</v>
      </c>
      <c r="O53" s="1026">
        <f>M53</f>
        <v>0</v>
      </c>
      <c r="P53" s="1062">
        <f>$R$4*M53</f>
        <v>0</v>
      </c>
      <c r="Q53" s="1025">
        <f>P53</f>
        <v>0</v>
      </c>
      <c r="R53" s="1027">
        <f>P53</f>
        <v>0</v>
      </c>
    </row>
    <row r="54" spans="6:18" ht="15" hidden="1">
      <c r="F54" s="1148"/>
      <c r="G54" s="3284" t="s">
        <v>552</v>
      </c>
      <c r="H54" s="3285"/>
      <c r="I54" s="1138" t="s">
        <v>60</v>
      </c>
      <c r="J54" s="1062">
        <f>K54+L54</f>
        <v>0</v>
      </c>
      <c r="K54" s="1024"/>
      <c r="L54" s="1077"/>
      <c r="M54" s="1024">
        <f>N54+O54</f>
        <v>0</v>
      </c>
      <c r="N54" s="1025"/>
      <c r="O54" s="1026"/>
      <c r="P54" s="1062">
        <f>Q54+R54</f>
        <v>0</v>
      </c>
      <c r="Q54" s="1025"/>
      <c r="R54" s="1027"/>
    </row>
    <row r="55" spans="6:18" ht="48" customHeight="1" hidden="1">
      <c r="F55" s="1149" t="s">
        <v>51</v>
      </c>
      <c r="G55" s="3294" t="s">
        <v>557</v>
      </c>
      <c r="H55" s="3295"/>
      <c r="I55" s="1150" t="s">
        <v>61</v>
      </c>
      <c r="J55" s="1105" t="e">
        <f>J42/J56*1000</f>
        <v>#DIV/0!</v>
      </c>
      <c r="K55" s="1101"/>
      <c r="L55" s="1106"/>
      <c r="M55" s="1101" t="e">
        <f>M42/M56*1000</f>
        <v>#DIV/0!</v>
      </c>
      <c r="N55" s="1102"/>
      <c r="O55" s="1103"/>
      <c r="P55" s="1105" t="e">
        <f>P42/P56*1000</f>
        <v>#DIV/0!</v>
      </c>
      <c r="Q55" s="1102"/>
      <c r="R55" s="1107"/>
    </row>
    <row r="56" spans="6:18" ht="15.75" hidden="1" thickBot="1">
      <c r="F56" s="1151" t="s">
        <v>558</v>
      </c>
      <c r="G56" s="3296" t="s">
        <v>559</v>
      </c>
      <c r="H56" s="3297"/>
      <c r="I56" s="1152"/>
      <c r="J56" s="1096">
        <f>'Полезный отпуск'!L41</f>
        <v>0</v>
      </c>
      <c r="K56" s="1092"/>
      <c r="L56" s="1097"/>
      <c r="M56" s="1092">
        <f>'Полезный отпуск'!O41</f>
        <v>0</v>
      </c>
      <c r="N56" s="1093"/>
      <c r="O56" s="1094"/>
      <c r="P56" s="1096">
        <f>'Полезный отпуск'!P41</f>
        <v>0</v>
      </c>
      <c r="Q56" s="1093"/>
      <c r="R56" s="1098"/>
    </row>
    <row r="57" ht="12.75" hidden="1"/>
  </sheetData>
  <sheetProtection/>
  <mergeCells count="41">
    <mergeCell ref="G54:H54"/>
    <mergeCell ref="G55:H55"/>
    <mergeCell ref="G56:H56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I37:I39"/>
    <mergeCell ref="F37:F39"/>
    <mergeCell ref="G37:H39"/>
    <mergeCell ref="G40:H40"/>
    <mergeCell ref="G41:H41"/>
    <mergeCell ref="J37:R37"/>
    <mergeCell ref="J38:K38"/>
    <mergeCell ref="M38:N38"/>
    <mergeCell ref="P38:Q38"/>
    <mergeCell ref="A1:R1"/>
    <mergeCell ref="A2:R2"/>
    <mergeCell ref="A3:A5"/>
    <mergeCell ref="B3:B5"/>
    <mergeCell ref="I3:I5"/>
    <mergeCell ref="D3:H3"/>
    <mergeCell ref="F4:H4"/>
    <mergeCell ref="D4:D5"/>
    <mergeCell ref="E4:E5"/>
    <mergeCell ref="B33:F33"/>
    <mergeCell ref="M33:R33"/>
    <mergeCell ref="C3:C5"/>
    <mergeCell ref="J3:R3"/>
    <mergeCell ref="J4:K4"/>
    <mergeCell ref="B25:I30"/>
    <mergeCell ref="M4:N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3">
    <tabColor rgb="FFCCECFF"/>
    <pageSetUpPr fitToPage="1"/>
  </sheetPr>
  <dimension ref="A1:P51"/>
  <sheetViews>
    <sheetView showGridLines="0" view="pageBreakPreview" zoomScale="60" zoomScaleNormal="75" zoomScalePageLayoutView="0" workbookViewId="0" topLeftCell="A1">
      <selection activeCell="A29" sqref="A29:IV55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00390625" style="1" customWidth="1"/>
    <col min="8" max="8" width="12.7109375" style="1" customWidth="1"/>
    <col min="9" max="9" width="17.28125" style="1" customWidth="1"/>
    <col min="10" max="11" width="12.7109375" style="1" customWidth="1"/>
    <col min="12" max="12" width="16.57421875" style="1" customWidth="1"/>
    <col min="13" max="14" width="12.7109375" style="1" customWidth="1"/>
    <col min="15" max="15" width="16.00390625" style="1" customWidth="1"/>
    <col min="16" max="16" width="12.7109375" style="1" customWidth="1"/>
    <col min="17" max="16384" width="9.140625" style="1" customWidth="1"/>
  </cols>
  <sheetData>
    <row r="1" spans="1:16" ht="20.25">
      <c r="A1" s="3121">
        <f>Анкета!A5</f>
        <v>0</v>
      </c>
      <c r="B1" s="3121"/>
      <c r="C1" s="3121"/>
      <c r="D1" s="3121"/>
      <c r="E1" s="3121"/>
      <c r="F1" s="3121"/>
      <c r="G1" s="3121"/>
      <c r="H1" s="3121"/>
      <c r="I1" s="3121"/>
      <c r="J1" s="3121"/>
      <c r="K1" s="3121"/>
      <c r="L1" s="3121"/>
      <c r="M1" s="3121"/>
      <c r="N1" s="3121"/>
      <c r="O1" s="3121"/>
      <c r="P1" s="3121"/>
    </row>
    <row r="2" spans="1:16" ht="30" customHeight="1" thickBot="1">
      <c r="A2" s="3343" t="s">
        <v>32</v>
      </c>
      <c r="B2" s="3343"/>
      <c r="C2" s="3343"/>
      <c r="D2" s="3343"/>
      <c r="E2" s="3343"/>
      <c r="F2" s="3343"/>
      <c r="G2" s="3343"/>
      <c r="H2" s="3343"/>
      <c r="I2" s="3343"/>
      <c r="J2" s="3343"/>
      <c r="K2" s="3343"/>
      <c r="L2" s="3343"/>
      <c r="M2" s="3343"/>
      <c r="N2" s="3343"/>
      <c r="O2" s="3343"/>
      <c r="P2" s="3343"/>
    </row>
    <row r="3" spans="1:16" ht="18.75" customHeight="1" thickBot="1">
      <c r="A3" s="3347" t="s">
        <v>22</v>
      </c>
      <c r="B3" s="3328" t="s">
        <v>23</v>
      </c>
      <c r="C3" s="3338" t="s">
        <v>24</v>
      </c>
      <c r="D3" s="3034" t="s">
        <v>141</v>
      </c>
      <c r="E3" s="3029"/>
      <c r="F3" s="3030"/>
      <c r="G3" s="3043" t="s">
        <v>817</v>
      </c>
      <c r="H3" s="3300" t="s">
        <v>184</v>
      </c>
      <c r="I3" s="3114"/>
      <c r="J3" s="3114"/>
      <c r="K3" s="3114"/>
      <c r="L3" s="3114"/>
      <c r="M3" s="3114"/>
      <c r="N3" s="3114"/>
      <c r="O3" s="3114"/>
      <c r="P3" s="3301"/>
    </row>
    <row r="4" spans="1:16" ht="18.75" thickBot="1">
      <c r="A4" s="3348"/>
      <c r="B4" s="3329"/>
      <c r="C4" s="3339"/>
      <c r="D4" s="3303">
        <v>2021</v>
      </c>
      <c r="E4" s="3126">
        <v>2022</v>
      </c>
      <c r="F4" s="3341">
        <v>2023</v>
      </c>
      <c r="G4" s="3124"/>
      <c r="H4" s="3260">
        <v>2025</v>
      </c>
      <c r="I4" s="3261"/>
      <c r="J4" s="3346"/>
      <c r="K4" s="3262">
        <v>2026</v>
      </c>
      <c r="L4" s="3263"/>
      <c r="M4" s="3302"/>
      <c r="N4" s="3258">
        <v>2027</v>
      </c>
      <c r="O4" s="3259"/>
      <c r="P4" s="3345"/>
    </row>
    <row r="5" spans="1:16" ht="29.25" thickBot="1">
      <c r="A5" s="3349"/>
      <c r="B5" s="3330"/>
      <c r="C5" s="3340"/>
      <c r="D5" s="3039"/>
      <c r="E5" s="3146"/>
      <c r="F5" s="3342"/>
      <c r="G5" s="3044"/>
      <c r="H5" s="1177" t="s">
        <v>25</v>
      </c>
      <c r="I5" s="1157" t="s">
        <v>415</v>
      </c>
      <c r="J5" s="1158" t="s">
        <v>417</v>
      </c>
      <c r="K5" s="1177" t="s">
        <v>25</v>
      </c>
      <c r="L5" s="1157" t="s">
        <v>415</v>
      </c>
      <c r="M5" s="1158" t="s">
        <v>417</v>
      </c>
      <c r="N5" s="1181" t="s">
        <v>25</v>
      </c>
      <c r="O5" s="756" t="s">
        <v>415</v>
      </c>
      <c r="P5" s="2097" t="s">
        <v>417</v>
      </c>
    </row>
    <row r="6" spans="1:16" s="2" customFormat="1" ht="19.5" customHeight="1">
      <c r="A6" s="1163" t="s">
        <v>45</v>
      </c>
      <c r="B6" s="1167" t="s">
        <v>32</v>
      </c>
      <c r="C6" s="1171" t="s">
        <v>548</v>
      </c>
      <c r="D6" s="1199">
        <f>D9+D12</f>
        <v>0</v>
      </c>
      <c r="E6" s="1159">
        <f>E9+E12</f>
        <v>0</v>
      </c>
      <c r="F6" s="1175">
        <f aca="true" t="shared" si="0" ref="F6:P6">F9+F12</f>
        <v>0</v>
      </c>
      <c r="G6" s="1200">
        <f t="shared" si="0"/>
        <v>0</v>
      </c>
      <c r="H6" s="1201">
        <f t="shared" si="0"/>
        <v>0</v>
      </c>
      <c r="I6" s="1202">
        <f t="shared" si="0"/>
        <v>0</v>
      </c>
      <c r="J6" s="1203">
        <f t="shared" si="0"/>
        <v>0</v>
      </c>
      <c r="K6" s="1201">
        <f t="shared" si="0"/>
        <v>0</v>
      </c>
      <c r="L6" s="1202">
        <f t="shared" si="0"/>
        <v>0</v>
      </c>
      <c r="M6" s="1203">
        <f t="shared" si="0"/>
        <v>0</v>
      </c>
      <c r="N6" s="1204">
        <f t="shared" si="0"/>
        <v>0</v>
      </c>
      <c r="O6" s="1202">
        <f t="shared" si="0"/>
        <v>0</v>
      </c>
      <c r="P6" s="1203">
        <f t="shared" si="0"/>
        <v>0</v>
      </c>
    </row>
    <row r="7" spans="1:16" s="2" customFormat="1" ht="19.5" customHeight="1">
      <c r="A7" s="1164"/>
      <c r="B7" s="1168" t="s">
        <v>163</v>
      </c>
      <c r="C7" s="1172" t="s">
        <v>28</v>
      </c>
      <c r="D7" s="1205">
        <f>D10+D13</f>
        <v>0</v>
      </c>
      <c r="E7" s="1183">
        <f aca="true" t="shared" si="1" ref="E7:P7">E10+E13</f>
        <v>0</v>
      </c>
      <c r="F7" s="1184">
        <f t="shared" si="1"/>
        <v>0</v>
      </c>
      <c r="G7" s="1206">
        <f t="shared" si="1"/>
        <v>0</v>
      </c>
      <c r="H7" s="1207">
        <f t="shared" si="1"/>
        <v>0</v>
      </c>
      <c r="I7" s="1208">
        <f t="shared" si="1"/>
        <v>0</v>
      </c>
      <c r="J7" s="1209">
        <f t="shared" si="1"/>
        <v>0</v>
      </c>
      <c r="K7" s="1207">
        <f t="shared" si="1"/>
        <v>0</v>
      </c>
      <c r="L7" s="1208">
        <f t="shared" si="1"/>
        <v>0</v>
      </c>
      <c r="M7" s="1209">
        <f t="shared" si="1"/>
        <v>0</v>
      </c>
      <c r="N7" s="1210">
        <f t="shared" si="1"/>
        <v>0</v>
      </c>
      <c r="O7" s="1208">
        <f t="shared" si="1"/>
        <v>0</v>
      </c>
      <c r="P7" s="1209">
        <f t="shared" si="1"/>
        <v>0</v>
      </c>
    </row>
    <row r="8" spans="1:16" s="2" customFormat="1" ht="19.5" customHeight="1">
      <c r="A8" s="1164"/>
      <c r="B8" s="1168" t="s">
        <v>140</v>
      </c>
      <c r="C8" s="1172" t="s">
        <v>74</v>
      </c>
      <c r="D8" s="1182" t="e">
        <f>ROUND(D6/D7*1000,2)</f>
        <v>#DIV/0!</v>
      </c>
      <c r="E8" s="1183" t="e">
        <f aca="true" t="shared" si="2" ref="E8:P8">ROUND(E6/E7*1000,2)</f>
        <v>#DIV/0!</v>
      </c>
      <c r="F8" s="1184" t="e">
        <f t="shared" si="2"/>
        <v>#DIV/0!</v>
      </c>
      <c r="G8" s="1187" t="e">
        <f t="shared" si="2"/>
        <v>#DIV/0!</v>
      </c>
      <c r="H8" s="1188" t="e">
        <f t="shared" si="2"/>
        <v>#DIV/0!</v>
      </c>
      <c r="I8" s="1189" t="e">
        <f t="shared" si="2"/>
        <v>#DIV/0!</v>
      </c>
      <c r="J8" s="1190" t="e">
        <f t="shared" si="2"/>
        <v>#DIV/0!</v>
      </c>
      <c r="K8" s="1188" t="e">
        <f t="shared" si="2"/>
        <v>#DIV/0!</v>
      </c>
      <c r="L8" s="1189" t="e">
        <f t="shared" si="2"/>
        <v>#DIV/0!</v>
      </c>
      <c r="M8" s="1190" t="e">
        <f t="shared" si="2"/>
        <v>#DIV/0!</v>
      </c>
      <c r="N8" s="1191" t="e">
        <f t="shared" si="2"/>
        <v>#DIV/0!</v>
      </c>
      <c r="O8" s="1189" t="e">
        <f t="shared" si="2"/>
        <v>#DIV/0!</v>
      </c>
      <c r="P8" s="1190" t="e">
        <f t="shared" si="2"/>
        <v>#DIV/0!</v>
      </c>
    </row>
    <row r="9" spans="1:16" s="2" customFormat="1" ht="19.5" customHeight="1">
      <c r="A9" s="1178" t="s">
        <v>67</v>
      </c>
      <c r="B9" s="1976" t="s">
        <v>560</v>
      </c>
      <c r="C9" s="1173" t="s">
        <v>548</v>
      </c>
      <c r="D9" s="1176">
        <f>D10*D11/1000</f>
        <v>0</v>
      </c>
      <c r="E9" s="1154">
        <f>E10*E11/1000</f>
        <v>0</v>
      </c>
      <c r="F9" s="1155">
        <f>F10*F11/1000</f>
        <v>0</v>
      </c>
      <c r="G9" s="1194">
        <f>G10*G11/1000</f>
        <v>0</v>
      </c>
      <c r="H9" s="1195">
        <f>I9+J9</f>
        <v>0</v>
      </c>
      <c r="I9" s="1196">
        <f>I10*I11/1000</f>
        <v>0</v>
      </c>
      <c r="J9" s="1197">
        <f>J10*J11/1000</f>
        <v>0</v>
      </c>
      <c r="K9" s="1195">
        <f>L9+M9</f>
        <v>0</v>
      </c>
      <c r="L9" s="1196">
        <f>L10*L11/1000</f>
        <v>0</v>
      </c>
      <c r="M9" s="1197">
        <f>M10*M11/1000</f>
        <v>0</v>
      </c>
      <c r="N9" s="1198">
        <f>O9+P9</f>
        <v>0</v>
      </c>
      <c r="O9" s="1196">
        <f>O10*O11/1000</f>
        <v>0</v>
      </c>
      <c r="P9" s="1197">
        <f>P10*P11/1000</f>
        <v>0</v>
      </c>
    </row>
    <row r="10" spans="1:16" s="2" customFormat="1" ht="19.5" customHeight="1">
      <c r="A10" s="1178"/>
      <c r="B10" s="1168" t="s">
        <v>163</v>
      </c>
      <c r="C10" s="1172" t="s">
        <v>28</v>
      </c>
      <c r="D10" s="1205"/>
      <c r="E10" s="1183"/>
      <c r="F10" s="1184"/>
      <c r="G10" s="1206"/>
      <c r="H10" s="1188">
        <f>I10+J10</f>
        <v>0</v>
      </c>
      <c r="I10" s="1208"/>
      <c r="J10" s="1209"/>
      <c r="K10" s="1188">
        <f>L10+M10</f>
        <v>0</v>
      </c>
      <c r="L10" s="1208"/>
      <c r="M10" s="1209"/>
      <c r="N10" s="1191">
        <f>O10+P10</f>
        <v>0</v>
      </c>
      <c r="O10" s="1208"/>
      <c r="P10" s="1209"/>
    </row>
    <row r="11" spans="1:16" s="2" customFormat="1" ht="19.5" customHeight="1">
      <c r="A11" s="1179"/>
      <c r="B11" s="1168" t="s">
        <v>140</v>
      </c>
      <c r="C11" s="1172" t="s">
        <v>74</v>
      </c>
      <c r="D11" s="1205"/>
      <c r="E11" s="1183"/>
      <c r="F11" s="1184"/>
      <c r="G11" s="1206"/>
      <c r="H11" s="1188" t="e">
        <f>ROUND(H9/H10*1000,2)</f>
        <v>#DIV/0!</v>
      </c>
      <c r="I11" s="1208"/>
      <c r="J11" s="1209"/>
      <c r="K11" s="1188" t="e">
        <f>ROUND(K9/K10*1000,2)</f>
        <v>#DIV/0!</v>
      </c>
      <c r="L11" s="1208"/>
      <c r="M11" s="1209"/>
      <c r="N11" s="1191" t="e">
        <f>ROUND(N9/N10*1000,2)</f>
        <v>#DIV/0!</v>
      </c>
      <c r="O11" s="1208"/>
      <c r="P11" s="1209"/>
    </row>
    <row r="12" spans="1:16" s="2" customFormat="1" ht="19.5" customHeight="1">
      <c r="A12" s="1179" t="s">
        <v>68</v>
      </c>
      <c r="B12" s="1976" t="s">
        <v>561</v>
      </c>
      <c r="C12" s="1173" t="s">
        <v>548</v>
      </c>
      <c r="D12" s="1176">
        <f>D13*D14/1000</f>
        <v>0</v>
      </c>
      <c r="E12" s="1154">
        <f>E13*E14/1000</f>
        <v>0</v>
      </c>
      <c r="F12" s="1155">
        <f>F13*F14/1000</f>
        <v>0</v>
      </c>
      <c r="G12" s="1194">
        <f>G13*G14/1000</f>
        <v>0</v>
      </c>
      <c r="H12" s="1195">
        <f>I12+J12</f>
        <v>0</v>
      </c>
      <c r="I12" s="1196">
        <f>I13*I14/1000</f>
        <v>0</v>
      </c>
      <c r="J12" s="1197">
        <f>J13*J14/1000</f>
        <v>0</v>
      </c>
      <c r="K12" s="1195">
        <f>L12+M12</f>
        <v>0</v>
      </c>
      <c r="L12" s="1196">
        <f>L13*L14/1000</f>
        <v>0</v>
      </c>
      <c r="M12" s="1197">
        <f>M13*M14/1000</f>
        <v>0</v>
      </c>
      <c r="N12" s="1198">
        <f>O12+P12</f>
        <v>0</v>
      </c>
      <c r="O12" s="1196">
        <f>O13*O14/1000</f>
        <v>0</v>
      </c>
      <c r="P12" s="1197">
        <f>P13*P14/1000</f>
        <v>0</v>
      </c>
    </row>
    <row r="13" spans="1:16" s="2" customFormat="1" ht="19.5" customHeight="1">
      <c r="A13" s="1164"/>
      <c r="B13" s="1168" t="s">
        <v>163</v>
      </c>
      <c r="C13" s="1172" t="s">
        <v>28</v>
      </c>
      <c r="D13" s="1205"/>
      <c r="E13" s="1183"/>
      <c r="F13" s="1184"/>
      <c r="G13" s="1206"/>
      <c r="H13" s="1188">
        <f>I13+J13</f>
        <v>0</v>
      </c>
      <c r="I13" s="1208"/>
      <c r="J13" s="1209"/>
      <c r="K13" s="1188">
        <f>L13+M13</f>
        <v>0</v>
      </c>
      <c r="L13" s="1208"/>
      <c r="M13" s="1209"/>
      <c r="N13" s="1191">
        <f>O13+P13</f>
        <v>0</v>
      </c>
      <c r="O13" s="1208"/>
      <c r="P13" s="1209"/>
    </row>
    <row r="14" spans="1:16" s="2" customFormat="1" ht="19.5" customHeight="1" thickBot="1">
      <c r="A14" s="1180"/>
      <c r="B14" s="1170" t="s">
        <v>140</v>
      </c>
      <c r="C14" s="1174" t="s">
        <v>74</v>
      </c>
      <c r="D14" s="1211"/>
      <c r="E14" s="1185"/>
      <c r="F14" s="1186"/>
      <c r="G14" s="1212"/>
      <c r="H14" s="1192" t="e">
        <f>ROUND(H12/H13*1000,2)</f>
        <v>#DIV/0!</v>
      </c>
      <c r="I14" s="1213"/>
      <c r="J14" s="1214"/>
      <c r="K14" s="1192" t="e">
        <f>ROUND(K12/K13*1000,2)</f>
        <v>#DIV/0!</v>
      </c>
      <c r="L14" s="1213"/>
      <c r="M14" s="1214"/>
      <c r="N14" s="1193" t="e">
        <f>ROUND(N12/N13*1000,2)</f>
        <v>#DIV/0!</v>
      </c>
      <c r="O14" s="1213"/>
      <c r="P14" s="1214"/>
    </row>
    <row r="15" spans="1:7" s="240" customFormat="1" ht="15.75" customHeight="1">
      <c r="A15" s="1153"/>
      <c r="B15" s="236"/>
      <c r="C15" s="237"/>
      <c r="D15" s="238"/>
      <c r="E15" s="52"/>
      <c r="F15" s="52"/>
      <c r="G15" s="239"/>
    </row>
    <row r="16" spans="1:7" s="240" customFormat="1" ht="38.25" customHeight="1" thickBot="1">
      <c r="A16" s="2932" t="s">
        <v>392</v>
      </c>
      <c r="B16" s="2932"/>
      <c r="C16" s="2932"/>
      <c r="D16" s="1"/>
      <c r="E16" s="1"/>
      <c r="F16" s="52"/>
      <c r="G16" s="239"/>
    </row>
    <row r="17" spans="1:10" s="240" customFormat="1" ht="19.5" customHeight="1">
      <c r="A17" s="3344" t="s">
        <v>547</v>
      </c>
      <c r="B17" s="2908"/>
      <c r="C17" s="2908"/>
      <c r="D17" s="2908"/>
      <c r="E17" s="2909"/>
      <c r="F17" s="1"/>
      <c r="G17" s="1"/>
      <c r="H17" s="1"/>
      <c r="I17" s="1"/>
      <c r="J17" s="1"/>
    </row>
    <row r="18" spans="1:5" ht="18" customHeight="1">
      <c r="A18" s="2910"/>
      <c r="B18" s="2911"/>
      <c r="C18" s="2911"/>
      <c r="D18" s="2911"/>
      <c r="E18" s="2912"/>
    </row>
    <row r="19" spans="1:10" s="2" customFormat="1" ht="18">
      <c r="A19" s="2910"/>
      <c r="B19" s="2911"/>
      <c r="C19" s="2911"/>
      <c r="D19" s="2911"/>
      <c r="E19" s="2912"/>
      <c r="F19" s="1"/>
      <c r="G19" s="1"/>
      <c r="H19" s="1"/>
      <c r="I19" s="1"/>
      <c r="J19" s="1"/>
    </row>
    <row r="20" spans="1:5" ht="18">
      <c r="A20" s="2910"/>
      <c r="B20" s="2911"/>
      <c r="C20" s="2911"/>
      <c r="D20" s="2911"/>
      <c r="E20" s="2912"/>
    </row>
    <row r="21" spans="1:7" ht="18">
      <c r="A21" s="2910"/>
      <c r="B21" s="2911"/>
      <c r="C21" s="2911"/>
      <c r="D21" s="2911"/>
      <c r="E21" s="2912"/>
      <c r="F21" s="4"/>
      <c r="G21" s="4"/>
    </row>
    <row r="22" spans="1:5" ht="18">
      <c r="A22" s="2910"/>
      <c r="B22" s="2911"/>
      <c r="C22" s="2911"/>
      <c r="D22" s="2911"/>
      <c r="E22" s="2912"/>
    </row>
    <row r="23" spans="1:5" ht="18">
      <c r="A23" s="2910"/>
      <c r="B23" s="2911"/>
      <c r="C23" s="2911"/>
      <c r="D23" s="2911"/>
      <c r="E23" s="2912"/>
    </row>
    <row r="24" spans="1:5" ht="15.75" customHeight="1" thickBot="1">
      <c r="A24" s="2913"/>
      <c r="B24" s="2914"/>
      <c r="C24" s="2914"/>
      <c r="D24" s="2914"/>
      <c r="E24" s="2915"/>
    </row>
    <row r="25" spans="1:5" ht="18">
      <c r="A25" s="1153"/>
      <c r="B25" s="236"/>
      <c r="C25" s="237"/>
      <c r="D25" s="238"/>
      <c r="E25" s="52"/>
    </row>
    <row r="26" spans="1:5" ht="18">
      <c r="A26" s="1153"/>
      <c r="B26" s="236"/>
      <c r="C26" s="237"/>
      <c r="D26" s="238"/>
      <c r="E26" s="52"/>
    </row>
    <row r="27" spans="1:11" ht="18">
      <c r="A27" s="52"/>
      <c r="B27" s="3013" t="s">
        <v>122</v>
      </c>
      <c r="C27" s="3013"/>
      <c r="D27" s="3013"/>
      <c r="E27" s="1071"/>
      <c r="F27" s="1071"/>
      <c r="G27" s="1071"/>
      <c r="H27" s="1072"/>
      <c r="I27" s="3002"/>
      <c r="J27" s="3002"/>
      <c r="K27" s="3002"/>
    </row>
    <row r="28" spans="1:11" ht="18">
      <c r="A28" s="52"/>
      <c r="B28" s="562"/>
      <c r="C28" s="562"/>
      <c r="D28" s="561"/>
      <c r="E28" s="561"/>
      <c r="F28" s="561"/>
      <c r="G28" s="561"/>
      <c r="H28" s="561"/>
      <c r="I28" s="561"/>
      <c r="J28" s="1" t="s">
        <v>182</v>
      </c>
      <c r="K28" s="561"/>
    </row>
    <row r="29" spans="4:16" ht="18.75" hidden="1" thickBot="1"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</row>
    <row r="30" spans="2:16" ht="19.5" customHeight="1" hidden="1" thickBot="1">
      <c r="B30" s="243"/>
      <c r="D30" s="3331" t="s">
        <v>22</v>
      </c>
      <c r="E30" s="3334" t="s">
        <v>23</v>
      </c>
      <c r="F30" s="3335"/>
      <c r="G30" s="3325" t="s">
        <v>24</v>
      </c>
      <c r="H30" s="3298" t="s">
        <v>630</v>
      </c>
      <c r="I30" s="3299"/>
      <c r="J30" s="3299"/>
      <c r="K30" s="3299"/>
      <c r="L30" s="3299"/>
      <c r="M30" s="3299"/>
      <c r="N30" s="3299"/>
      <c r="O30" s="3299"/>
      <c r="P30" s="3299"/>
    </row>
    <row r="31" spans="4:16" ht="18.75" hidden="1" thickBot="1">
      <c r="D31" s="3332"/>
      <c r="E31" s="3292"/>
      <c r="F31" s="3293"/>
      <c r="G31" s="3326"/>
      <c r="H31" s="3288">
        <v>2025</v>
      </c>
      <c r="I31" s="3289"/>
      <c r="J31" s="3312"/>
      <c r="K31" s="3290">
        <v>2026</v>
      </c>
      <c r="L31" s="3291"/>
      <c r="M31" s="3306"/>
      <c r="N31" s="3286">
        <v>2027</v>
      </c>
      <c r="O31" s="3287"/>
      <c r="P31" s="3307"/>
    </row>
    <row r="32" spans="4:16" ht="39" customHeight="1" hidden="1" thickBot="1">
      <c r="D32" s="3333"/>
      <c r="E32" s="3336"/>
      <c r="F32" s="3337"/>
      <c r="G32" s="3327"/>
      <c r="H32" s="1215" t="s">
        <v>25</v>
      </c>
      <c r="I32" s="1216" t="s">
        <v>415</v>
      </c>
      <c r="J32" s="1217" t="s">
        <v>417</v>
      </c>
      <c r="K32" s="1215" t="s">
        <v>25</v>
      </c>
      <c r="L32" s="1216" t="s">
        <v>415</v>
      </c>
      <c r="M32" s="1217" t="s">
        <v>417</v>
      </c>
      <c r="N32" s="810" t="s">
        <v>25</v>
      </c>
      <c r="O32" s="811" t="s">
        <v>415</v>
      </c>
      <c r="P32" s="811" t="s">
        <v>417</v>
      </c>
    </row>
    <row r="33" spans="4:16" ht="36" customHeight="1" hidden="1">
      <c r="D33" s="1219" t="s">
        <v>45</v>
      </c>
      <c r="E33" s="3308" t="s">
        <v>32</v>
      </c>
      <c r="F33" s="3309"/>
      <c r="G33" s="1220" t="s">
        <v>548</v>
      </c>
      <c r="H33" s="1221">
        <f aca="true" t="shared" si="3" ref="H33:P33">H36+H39</f>
        <v>0</v>
      </c>
      <c r="I33" s="1222">
        <f t="shared" si="3"/>
        <v>0</v>
      </c>
      <c r="J33" s="1223">
        <f t="shared" si="3"/>
        <v>0</v>
      </c>
      <c r="K33" s="1221">
        <f t="shared" si="3"/>
        <v>0</v>
      </c>
      <c r="L33" s="1222">
        <f t="shared" si="3"/>
        <v>0</v>
      </c>
      <c r="M33" s="1223">
        <f t="shared" si="3"/>
        <v>0</v>
      </c>
      <c r="N33" s="1221">
        <f t="shared" si="3"/>
        <v>0</v>
      </c>
      <c r="O33" s="1222">
        <f t="shared" si="3"/>
        <v>0</v>
      </c>
      <c r="P33" s="1222">
        <f t="shared" si="3"/>
        <v>0</v>
      </c>
    </row>
    <row r="34" spans="4:16" ht="18" hidden="1">
      <c r="D34" s="1225"/>
      <c r="E34" s="3310" t="s">
        <v>163</v>
      </c>
      <c r="F34" s="3311"/>
      <c r="G34" s="1226" t="s">
        <v>28</v>
      </c>
      <c r="H34" s="1227">
        <f aca="true" t="shared" si="4" ref="H34:P34">H37+H40</f>
        <v>0</v>
      </c>
      <c r="I34" s="1228">
        <f t="shared" si="4"/>
        <v>0</v>
      </c>
      <c r="J34" s="1229">
        <f t="shared" si="4"/>
        <v>0</v>
      </c>
      <c r="K34" s="1227">
        <f t="shared" si="4"/>
        <v>0</v>
      </c>
      <c r="L34" s="1228">
        <f t="shared" si="4"/>
        <v>0</v>
      </c>
      <c r="M34" s="1229">
        <f t="shared" si="4"/>
        <v>0</v>
      </c>
      <c r="N34" s="1227">
        <f t="shared" si="4"/>
        <v>0</v>
      </c>
      <c r="O34" s="1228">
        <f t="shared" si="4"/>
        <v>0</v>
      </c>
      <c r="P34" s="1228">
        <f t="shared" si="4"/>
        <v>0</v>
      </c>
    </row>
    <row r="35" spans="4:16" ht="18" hidden="1">
      <c r="D35" s="1225"/>
      <c r="E35" s="3310" t="s">
        <v>140</v>
      </c>
      <c r="F35" s="3311"/>
      <c r="G35" s="1226" t="s">
        <v>74</v>
      </c>
      <c r="H35" s="1227" t="e">
        <f aca="true" t="shared" si="5" ref="H35:P35">ROUND(H33/H34*1000,2)</f>
        <v>#DIV/0!</v>
      </c>
      <c r="I35" s="1228" t="e">
        <f t="shared" si="5"/>
        <v>#DIV/0!</v>
      </c>
      <c r="J35" s="1229" t="e">
        <f t="shared" si="5"/>
        <v>#DIV/0!</v>
      </c>
      <c r="K35" s="1227" t="e">
        <f t="shared" si="5"/>
        <v>#DIV/0!</v>
      </c>
      <c r="L35" s="1228" t="e">
        <f t="shared" si="5"/>
        <v>#DIV/0!</v>
      </c>
      <c r="M35" s="1229" t="e">
        <f t="shared" si="5"/>
        <v>#DIV/0!</v>
      </c>
      <c r="N35" s="1227" t="e">
        <f t="shared" si="5"/>
        <v>#DIV/0!</v>
      </c>
      <c r="O35" s="1228" t="e">
        <f t="shared" si="5"/>
        <v>#DIV/0!</v>
      </c>
      <c r="P35" s="1228" t="e">
        <f t="shared" si="5"/>
        <v>#DIV/0!</v>
      </c>
    </row>
    <row r="36" spans="4:16" ht="36" customHeight="1" hidden="1">
      <c r="D36" s="1231" t="s">
        <v>67</v>
      </c>
      <c r="E36" s="3304" t="str">
        <f>B9</f>
        <v>Поставщик 1 (Наименование)</v>
      </c>
      <c r="F36" s="3305"/>
      <c r="G36" s="1232" t="s">
        <v>548</v>
      </c>
      <c r="H36" s="1233">
        <f>I36+J36</f>
        <v>0</v>
      </c>
      <c r="I36" s="1234">
        <f>I37*I38/1000</f>
        <v>0</v>
      </c>
      <c r="J36" s="1235">
        <f>J37*J38/1000</f>
        <v>0</v>
      </c>
      <c r="K36" s="1233">
        <f>L36+M36</f>
        <v>0</v>
      </c>
      <c r="L36" s="1234">
        <f>L37*L38/1000</f>
        <v>0</v>
      </c>
      <c r="M36" s="1235">
        <f>M37*M38/1000</f>
        <v>0</v>
      </c>
      <c r="N36" s="1233">
        <f>O36+P36</f>
        <v>0</v>
      </c>
      <c r="O36" s="1234">
        <f>O37*O38/1000</f>
        <v>0</v>
      </c>
      <c r="P36" s="1234">
        <f>P37*P38/1000</f>
        <v>0</v>
      </c>
    </row>
    <row r="37" spans="4:16" ht="18" hidden="1">
      <c r="D37" s="1231"/>
      <c r="E37" s="3310" t="s">
        <v>163</v>
      </c>
      <c r="F37" s="3311"/>
      <c r="G37" s="1226" t="s">
        <v>28</v>
      </c>
      <c r="H37" s="1227">
        <f>I37+J37</f>
        <v>0</v>
      </c>
      <c r="I37" s="1228"/>
      <c r="J37" s="1229"/>
      <c r="K37" s="1227">
        <f>L37+M37</f>
        <v>0</v>
      </c>
      <c r="L37" s="1228"/>
      <c r="M37" s="1229"/>
      <c r="N37" s="1227">
        <f>O37+P37</f>
        <v>0</v>
      </c>
      <c r="O37" s="1228"/>
      <c r="P37" s="1228"/>
    </row>
    <row r="38" spans="4:16" ht="18" hidden="1">
      <c r="D38" s="1237"/>
      <c r="E38" s="3310" t="s">
        <v>140</v>
      </c>
      <c r="F38" s="3311"/>
      <c r="G38" s="1226" t="s">
        <v>74</v>
      </c>
      <c r="H38" s="1227" t="e">
        <f>ROUND(H36/H37*1000,2)</f>
        <v>#DIV/0!</v>
      </c>
      <c r="I38" s="1228"/>
      <c r="J38" s="1229"/>
      <c r="K38" s="1227" t="e">
        <f>ROUND(K36/K37*1000,2)</f>
        <v>#DIV/0!</v>
      </c>
      <c r="L38" s="1228"/>
      <c r="M38" s="1229"/>
      <c r="N38" s="1227" t="e">
        <f>ROUND(N36/N37*1000,2)</f>
        <v>#DIV/0!</v>
      </c>
      <c r="O38" s="1228"/>
      <c r="P38" s="1228"/>
    </row>
    <row r="39" spans="4:16" ht="37.5" customHeight="1" hidden="1">
      <c r="D39" s="1237" t="s">
        <v>68</v>
      </c>
      <c r="E39" s="3304" t="str">
        <f>B12</f>
        <v>Поставщик 2 (Наименование)</v>
      </c>
      <c r="F39" s="3305"/>
      <c r="G39" s="1232" t="s">
        <v>548</v>
      </c>
      <c r="H39" s="1233">
        <f>I39+J39</f>
        <v>0</v>
      </c>
      <c r="I39" s="1234">
        <f>I40*I41/1000</f>
        <v>0</v>
      </c>
      <c r="J39" s="1235">
        <f>J40*J41/1000</f>
        <v>0</v>
      </c>
      <c r="K39" s="1233">
        <f>L39+M39</f>
        <v>0</v>
      </c>
      <c r="L39" s="1234">
        <f>L40*L41/1000</f>
        <v>0</v>
      </c>
      <c r="M39" s="1235">
        <f>M40*M41/1000</f>
        <v>0</v>
      </c>
      <c r="N39" s="1233">
        <f>O39+P39</f>
        <v>0</v>
      </c>
      <c r="O39" s="1234">
        <f>O40*O41/1000</f>
        <v>0</v>
      </c>
      <c r="P39" s="1234">
        <f>P40*P41/1000</f>
        <v>0</v>
      </c>
    </row>
    <row r="40" spans="4:16" ht="18" hidden="1">
      <c r="D40" s="1225"/>
      <c r="E40" s="3310" t="s">
        <v>163</v>
      </c>
      <c r="F40" s="3311"/>
      <c r="G40" s="1226" t="s">
        <v>28</v>
      </c>
      <c r="H40" s="1227">
        <f>I40+J40</f>
        <v>0</v>
      </c>
      <c r="I40" s="1228"/>
      <c r="J40" s="1229"/>
      <c r="K40" s="1227">
        <f>L40+M40</f>
        <v>0</v>
      </c>
      <c r="L40" s="1228"/>
      <c r="M40" s="1229"/>
      <c r="N40" s="1227">
        <f>O40+P40</f>
        <v>0</v>
      </c>
      <c r="O40" s="1228"/>
      <c r="P40" s="1228"/>
    </row>
    <row r="41" spans="4:16" ht="18.75" hidden="1" thickBot="1">
      <c r="D41" s="1238"/>
      <c r="E41" s="3322" t="s">
        <v>140</v>
      </c>
      <c r="F41" s="3323"/>
      <c r="G41" s="1239" t="s">
        <v>74</v>
      </c>
      <c r="H41" s="1240" t="e">
        <f>ROUND(H39/H40*1000,2)</f>
        <v>#DIV/0!</v>
      </c>
      <c r="I41" s="1241"/>
      <c r="J41" s="1242"/>
      <c r="K41" s="1240" t="e">
        <f>ROUND(K39/K40*1000,2)</f>
        <v>#DIV/0!</v>
      </c>
      <c r="L41" s="1241"/>
      <c r="M41" s="1242"/>
      <c r="N41" s="1240" t="e">
        <f>ROUND(N39/N40*1000,2)</f>
        <v>#DIV/0!</v>
      </c>
      <c r="O41" s="1241"/>
      <c r="P41" s="1241"/>
    </row>
    <row r="42" ht="18" hidden="1"/>
    <row r="43" spans="4:12" ht="19.5" hidden="1" thickBot="1">
      <c r="D43" s="3324" t="s">
        <v>388</v>
      </c>
      <c r="E43" s="3324"/>
      <c r="F43" s="1068"/>
      <c r="G43" s="1068"/>
      <c r="H43" s="1066"/>
      <c r="I43" s="1066"/>
      <c r="J43" s="1066"/>
      <c r="K43" s="1066"/>
      <c r="L43" s="1066"/>
    </row>
    <row r="44" spans="4:12" ht="18" hidden="1">
      <c r="D44" s="3313"/>
      <c r="E44" s="3314"/>
      <c r="F44" s="3314"/>
      <c r="G44" s="3314"/>
      <c r="H44" s="3314"/>
      <c r="I44" s="3314"/>
      <c r="J44" s="3314"/>
      <c r="K44" s="3314"/>
      <c r="L44" s="3315"/>
    </row>
    <row r="45" spans="4:12" ht="18" hidden="1">
      <c r="D45" s="3316"/>
      <c r="E45" s="3317"/>
      <c r="F45" s="3317"/>
      <c r="G45" s="3317"/>
      <c r="H45" s="3317"/>
      <c r="I45" s="3317"/>
      <c r="J45" s="3317"/>
      <c r="K45" s="3317"/>
      <c r="L45" s="3318"/>
    </row>
    <row r="46" spans="4:12" ht="18" hidden="1">
      <c r="D46" s="3316"/>
      <c r="E46" s="3317"/>
      <c r="F46" s="3317"/>
      <c r="G46" s="3317"/>
      <c r="H46" s="3317"/>
      <c r="I46" s="3317"/>
      <c r="J46" s="3317"/>
      <c r="K46" s="3317"/>
      <c r="L46" s="3318"/>
    </row>
    <row r="47" spans="4:12" ht="18" hidden="1">
      <c r="D47" s="3316"/>
      <c r="E47" s="3317"/>
      <c r="F47" s="3317"/>
      <c r="G47" s="3317"/>
      <c r="H47" s="3317"/>
      <c r="I47" s="3317"/>
      <c r="J47" s="3317"/>
      <c r="K47" s="3317"/>
      <c r="L47" s="3318"/>
    </row>
    <row r="48" spans="4:12" ht="18" hidden="1">
      <c r="D48" s="3316"/>
      <c r="E48" s="3317"/>
      <c r="F48" s="3317"/>
      <c r="G48" s="3317"/>
      <c r="H48" s="3317"/>
      <c r="I48" s="3317"/>
      <c r="J48" s="3317"/>
      <c r="K48" s="3317"/>
      <c r="L48" s="3318"/>
    </row>
    <row r="49" spans="4:12" ht="18" hidden="1">
      <c r="D49" s="3316"/>
      <c r="E49" s="3317"/>
      <c r="F49" s="3317"/>
      <c r="G49" s="3317"/>
      <c r="H49" s="3317"/>
      <c r="I49" s="3317"/>
      <c r="J49" s="3317"/>
      <c r="K49" s="3317"/>
      <c r="L49" s="3318"/>
    </row>
    <row r="50" spans="4:12" ht="18" hidden="1">
      <c r="D50" s="3316"/>
      <c r="E50" s="3317"/>
      <c r="F50" s="3317"/>
      <c r="G50" s="3317"/>
      <c r="H50" s="3317"/>
      <c r="I50" s="3317"/>
      <c r="J50" s="3317"/>
      <c r="K50" s="3317"/>
      <c r="L50" s="3318"/>
    </row>
    <row r="51" spans="4:12" ht="18.75" hidden="1" thickBot="1">
      <c r="D51" s="3319"/>
      <c r="E51" s="3320"/>
      <c r="F51" s="3320"/>
      <c r="G51" s="3320"/>
      <c r="H51" s="3320"/>
      <c r="I51" s="3320"/>
      <c r="J51" s="3320"/>
      <c r="K51" s="3320"/>
      <c r="L51" s="3321"/>
    </row>
    <row r="52" ht="18" hidden="1"/>
    <row r="53" ht="18" hidden="1"/>
    <row r="54" ht="18" hidden="1"/>
    <row r="55" ht="9" customHeight="1" hidden="1"/>
  </sheetData>
  <sheetProtection insertRows="0" deleteRows="0"/>
  <mergeCells count="36">
    <mergeCell ref="A2:P2"/>
    <mergeCell ref="A1:P1"/>
    <mergeCell ref="A17:E24"/>
    <mergeCell ref="A16:C16"/>
    <mergeCell ref="B27:D27"/>
    <mergeCell ref="I27:K27"/>
    <mergeCell ref="N4:P4"/>
    <mergeCell ref="H4:J4"/>
    <mergeCell ref="D3:F3"/>
    <mergeCell ref="A3:A5"/>
    <mergeCell ref="B3:B5"/>
    <mergeCell ref="G3:G5"/>
    <mergeCell ref="D30:D32"/>
    <mergeCell ref="E30:F32"/>
    <mergeCell ref="C3:C5"/>
    <mergeCell ref="F4:F5"/>
    <mergeCell ref="E35:F35"/>
    <mergeCell ref="H31:J31"/>
    <mergeCell ref="D44:L51"/>
    <mergeCell ref="E37:F37"/>
    <mergeCell ref="E38:F38"/>
    <mergeCell ref="E39:F39"/>
    <mergeCell ref="E40:F40"/>
    <mergeCell ref="E41:F41"/>
    <mergeCell ref="D43:E43"/>
    <mergeCell ref="G30:G32"/>
    <mergeCell ref="H30:P30"/>
    <mergeCell ref="H3:P3"/>
    <mergeCell ref="K4:M4"/>
    <mergeCell ref="D4:D5"/>
    <mergeCell ref="E4:E5"/>
    <mergeCell ref="E36:F36"/>
    <mergeCell ref="K31:M31"/>
    <mergeCell ref="N31:P31"/>
    <mergeCell ref="E33:F33"/>
    <mergeCell ref="E34:F3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130" zoomScaleSheetLayoutView="130" zoomScalePageLayoutView="0" workbookViewId="0" topLeftCell="A16">
      <selection activeCell="A2" sqref="A2:F2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30.8515625" style="0" customWidth="1"/>
    <col min="4" max="4" width="14.8515625" style="0" customWidth="1"/>
    <col min="5" max="5" width="11.140625" style="0" customWidth="1"/>
    <col min="6" max="6" width="13.57421875" style="0" customWidth="1"/>
  </cols>
  <sheetData>
    <row r="1" spans="1:9" ht="12.75">
      <c r="A1" s="2658">
        <f>'[4]Анкета'!A5</f>
        <v>0</v>
      </c>
      <c r="B1" s="2658"/>
      <c r="C1" s="2658"/>
      <c r="D1" s="2658"/>
      <c r="E1" s="2658"/>
      <c r="F1" s="2658"/>
      <c r="G1" s="564"/>
      <c r="H1" s="564"/>
      <c r="I1" s="564"/>
    </row>
    <row r="2" spans="1:9" ht="12.75">
      <c r="A2" s="2659" t="s">
        <v>819</v>
      </c>
      <c r="B2" s="2659"/>
      <c r="C2" s="2659"/>
      <c r="D2" s="2659"/>
      <c r="E2" s="2659"/>
      <c r="F2" s="2659"/>
      <c r="G2" s="564"/>
      <c r="H2" s="564"/>
      <c r="I2" s="564"/>
    </row>
    <row r="3" spans="1:6" ht="54.75" customHeight="1">
      <c r="A3" s="1995" t="s">
        <v>22</v>
      </c>
      <c r="B3" s="1995" t="s">
        <v>726</v>
      </c>
      <c r="C3" s="1995" t="s">
        <v>727</v>
      </c>
      <c r="D3" s="1995" t="s">
        <v>728</v>
      </c>
      <c r="E3" s="1995" t="s">
        <v>729</v>
      </c>
      <c r="F3" s="1995" t="s">
        <v>730</v>
      </c>
    </row>
    <row r="4" spans="1:6" ht="12.75">
      <c r="A4" s="2660" t="s">
        <v>731</v>
      </c>
      <c r="B4" s="2661"/>
      <c r="C4" s="2661"/>
      <c r="D4" s="2661"/>
      <c r="E4" s="2661"/>
      <c r="F4" s="2661"/>
    </row>
    <row r="7" spans="1:6" ht="12.75">
      <c r="A7" s="2660" t="s">
        <v>732</v>
      </c>
      <c r="B7" s="2661"/>
      <c r="C7" s="2661"/>
      <c r="D7" s="2661"/>
      <c r="E7" s="2661"/>
      <c r="F7" s="2661"/>
    </row>
    <row r="11" spans="1:6" ht="12.75">
      <c r="A11" s="2660" t="s">
        <v>143</v>
      </c>
      <c r="B11" s="2661"/>
      <c r="C11" s="2661"/>
      <c r="D11" s="2661"/>
      <c r="E11" s="2661"/>
      <c r="F11" s="2661"/>
    </row>
    <row r="15" spans="1:6" ht="12.75">
      <c r="A15" s="2660" t="s">
        <v>733</v>
      </c>
      <c r="B15" s="2661"/>
      <c r="C15" s="2661"/>
      <c r="D15" s="2661"/>
      <c r="E15" s="2661"/>
      <c r="F15" s="2661"/>
    </row>
    <row r="20" spans="1:6" ht="12.75">
      <c r="A20" s="2660" t="s">
        <v>734</v>
      </c>
      <c r="B20" s="2661"/>
      <c r="C20" s="2661"/>
      <c r="D20" s="2661"/>
      <c r="E20" s="2661"/>
      <c r="F20" s="2661"/>
    </row>
    <row r="24" spans="1:6" ht="12.75">
      <c r="A24" s="2660" t="s">
        <v>735</v>
      </c>
      <c r="B24" s="2661"/>
      <c r="C24" s="2661"/>
      <c r="D24" s="2661"/>
      <c r="E24" s="2661"/>
      <c r="F24" s="2661"/>
    </row>
    <row r="27" spans="1:6" ht="24" customHeight="1">
      <c r="A27" s="2662" t="s">
        <v>736</v>
      </c>
      <c r="B27" s="2662"/>
      <c r="C27" s="2662"/>
      <c r="D27" s="2662"/>
      <c r="E27" s="2662"/>
      <c r="F27" s="2662"/>
    </row>
    <row r="30" spans="1:3" ht="12.75">
      <c r="A30" s="2663" t="s">
        <v>737</v>
      </c>
      <c r="B30" s="2663"/>
      <c r="C30" s="1600"/>
    </row>
    <row r="32" spans="4:6" ht="25.5">
      <c r="D32" s="1996" t="s">
        <v>738</v>
      </c>
      <c r="E32" s="2664"/>
      <c r="F32" s="2664"/>
    </row>
  </sheetData>
  <sheetProtection/>
  <mergeCells count="11">
    <mergeCell ref="A20:F20"/>
    <mergeCell ref="A24:F24"/>
    <mergeCell ref="A27:F27"/>
    <mergeCell ref="A30:B30"/>
    <mergeCell ref="E32:F32"/>
    <mergeCell ref="A1:F1"/>
    <mergeCell ref="A2:F2"/>
    <mergeCell ref="A4:F4"/>
    <mergeCell ref="A7:F7"/>
    <mergeCell ref="A11:F11"/>
    <mergeCell ref="A15:F1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P51"/>
  <sheetViews>
    <sheetView showGridLines="0" view="pageBreakPreview" zoomScale="60" zoomScaleNormal="75" zoomScalePageLayoutView="0" workbookViewId="0" topLeftCell="A1">
      <selection activeCell="A29" sqref="A29:IV53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28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5.8515625" style="1" customWidth="1"/>
    <col min="13" max="14" width="12.7109375" style="1" customWidth="1"/>
    <col min="15" max="15" width="17.7109375" style="1" customWidth="1"/>
    <col min="16" max="16" width="12.7109375" style="1" customWidth="1"/>
    <col min="17" max="16384" width="9.140625" style="1" customWidth="1"/>
  </cols>
  <sheetData>
    <row r="1" spans="1:16" ht="20.25">
      <c r="A1" s="3121">
        <f>Анкета!A5</f>
        <v>0</v>
      </c>
      <c r="B1" s="3121"/>
      <c r="C1" s="3121"/>
      <c r="D1" s="3121"/>
      <c r="E1" s="3121"/>
      <c r="F1" s="3121"/>
      <c r="G1" s="3121"/>
      <c r="H1" s="3121"/>
      <c r="I1" s="3121"/>
      <c r="J1" s="3121"/>
      <c r="K1" s="3121"/>
      <c r="L1" s="3121"/>
      <c r="M1" s="3121"/>
      <c r="N1" s="3121"/>
      <c r="O1" s="3121"/>
      <c r="P1" s="3121"/>
    </row>
    <row r="2" spans="1:16" ht="36.75" customHeight="1" thickBot="1">
      <c r="A2" s="3343" t="s">
        <v>371</v>
      </c>
      <c r="B2" s="3343"/>
      <c r="C2" s="3343"/>
      <c r="D2" s="3343"/>
      <c r="E2" s="3343"/>
      <c r="F2" s="3343"/>
      <c r="G2" s="3343"/>
      <c r="H2" s="3343"/>
      <c r="I2" s="3343"/>
      <c r="J2" s="3343"/>
      <c r="K2" s="3343"/>
      <c r="L2" s="3343"/>
      <c r="M2" s="3343"/>
      <c r="N2" s="3343"/>
      <c r="O2" s="3343"/>
      <c r="P2" s="3343"/>
    </row>
    <row r="3" spans="1:16" ht="18.75" thickBot="1">
      <c r="A3" s="3347" t="s">
        <v>22</v>
      </c>
      <c r="B3" s="3328" t="s">
        <v>23</v>
      </c>
      <c r="C3" s="3338" t="s">
        <v>24</v>
      </c>
      <c r="D3" s="3034" t="s">
        <v>141</v>
      </c>
      <c r="E3" s="3029"/>
      <c r="F3" s="3030"/>
      <c r="G3" s="3043" t="s">
        <v>817</v>
      </c>
      <c r="H3" s="3300" t="s">
        <v>184</v>
      </c>
      <c r="I3" s="3114"/>
      <c r="J3" s="3114"/>
      <c r="K3" s="3114"/>
      <c r="L3" s="3114"/>
      <c r="M3" s="3114"/>
      <c r="N3" s="3114"/>
      <c r="O3" s="3114"/>
      <c r="P3" s="3301"/>
    </row>
    <row r="4" spans="1:16" ht="18.75" thickBot="1">
      <c r="A4" s="3348"/>
      <c r="B4" s="3329"/>
      <c r="C4" s="3339"/>
      <c r="D4" s="3303">
        <v>2021</v>
      </c>
      <c r="E4" s="3126">
        <v>2022</v>
      </c>
      <c r="F4" s="3341">
        <v>2023</v>
      </c>
      <c r="G4" s="3124"/>
      <c r="H4" s="3260">
        <v>2025</v>
      </c>
      <c r="I4" s="3261"/>
      <c r="J4" s="3346"/>
      <c r="K4" s="3262">
        <v>2026</v>
      </c>
      <c r="L4" s="3263"/>
      <c r="M4" s="3302"/>
      <c r="N4" s="3258">
        <v>2027</v>
      </c>
      <c r="O4" s="3259"/>
      <c r="P4" s="3345"/>
    </row>
    <row r="5" spans="1:16" ht="29.25" thickBot="1">
      <c r="A5" s="3349"/>
      <c r="B5" s="3330"/>
      <c r="C5" s="3340"/>
      <c r="D5" s="3039"/>
      <c r="E5" s="3146"/>
      <c r="F5" s="3342"/>
      <c r="G5" s="3044"/>
      <c r="H5" s="1177" t="s">
        <v>25</v>
      </c>
      <c r="I5" s="1157" t="s">
        <v>415</v>
      </c>
      <c r="J5" s="1158" t="s">
        <v>417</v>
      </c>
      <c r="K5" s="1177" t="s">
        <v>25</v>
      </c>
      <c r="L5" s="1157" t="s">
        <v>415</v>
      </c>
      <c r="M5" s="1158" t="s">
        <v>417</v>
      </c>
      <c r="N5" s="1181" t="s">
        <v>25</v>
      </c>
      <c r="O5" s="756" t="s">
        <v>415</v>
      </c>
      <c r="P5" s="2097" t="s">
        <v>417</v>
      </c>
    </row>
    <row r="6" spans="1:16" s="2" customFormat="1" ht="19.5" customHeight="1">
      <c r="A6" s="1163" t="s">
        <v>45</v>
      </c>
      <c r="B6" s="1167" t="s">
        <v>371</v>
      </c>
      <c r="C6" s="1171" t="s">
        <v>548</v>
      </c>
      <c r="D6" s="1199">
        <f>D9+D12</f>
        <v>0</v>
      </c>
      <c r="E6" s="1159">
        <f>E9+E12</f>
        <v>0</v>
      </c>
      <c r="F6" s="1175">
        <f aca="true" t="shared" si="0" ref="F6:P6">F9+F12</f>
        <v>0</v>
      </c>
      <c r="G6" s="1200">
        <f t="shared" si="0"/>
        <v>0</v>
      </c>
      <c r="H6" s="1201">
        <f t="shared" si="0"/>
        <v>0</v>
      </c>
      <c r="I6" s="1202">
        <f t="shared" si="0"/>
        <v>0</v>
      </c>
      <c r="J6" s="1203">
        <f t="shared" si="0"/>
        <v>0</v>
      </c>
      <c r="K6" s="1201">
        <f t="shared" si="0"/>
        <v>0</v>
      </c>
      <c r="L6" s="1202">
        <f t="shared" si="0"/>
        <v>0</v>
      </c>
      <c r="M6" s="1203">
        <f t="shared" si="0"/>
        <v>0</v>
      </c>
      <c r="N6" s="1204">
        <f t="shared" si="0"/>
        <v>0</v>
      </c>
      <c r="O6" s="1202">
        <f t="shared" si="0"/>
        <v>0</v>
      </c>
      <c r="P6" s="1203">
        <f t="shared" si="0"/>
        <v>0</v>
      </c>
    </row>
    <row r="7" spans="1:16" s="2" customFormat="1" ht="19.5" customHeight="1">
      <c r="A7" s="1164"/>
      <c r="B7" s="1168" t="s">
        <v>163</v>
      </c>
      <c r="C7" s="1172" t="s">
        <v>28</v>
      </c>
      <c r="D7" s="1205">
        <f>D10+D13</f>
        <v>0</v>
      </c>
      <c r="E7" s="1183">
        <f aca="true" t="shared" si="1" ref="E7:P7">E10+E13</f>
        <v>0</v>
      </c>
      <c r="F7" s="1184">
        <f t="shared" si="1"/>
        <v>0</v>
      </c>
      <c r="G7" s="1206">
        <f t="shared" si="1"/>
        <v>0</v>
      </c>
      <c r="H7" s="1207">
        <f t="shared" si="1"/>
        <v>0</v>
      </c>
      <c r="I7" s="1208">
        <f t="shared" si="1"/>
        <v>0</v>
      </c>
      <c r="J7" s="1209">
        <f t="shared" si="1"/>
        <v>0</v>
      </c>
      <c r="K7" s="1207">
        <f t="shared" si="1"/>
        <v>0</v>
      </c>
      <c r="L7" s="1208">
        <f t="shared" si="1"/>
        <v>0</v>
      </c>
      <c r="M7" s="1209">
        <f t="shared" si="1"/>
        <v>0</v>
      </c>
      <c r="N7" s="1210">
        <f t="shared" si="1"/>
        <v>0</v>
      </c>
      <c r="O7" s="1208">
        <f t="shared" si="1"/>
        <v>0</v>
      </c>
      <c r="P7" s="1209">
        <f t="shared" si="1"/>
        <v>0</v>
      </c>
    </row>
    <row r="8" spans="1:16" s="2" customFormat="1" ht="19.5" customHeight="1">
      <c r="A8" s="1164"/>
      <c r="B8" s="1168" t="s">
        <v>140</v>
      </c>
      <c r="C8" s="1172" t="s">
        <v>74</v>
      </c>
      <c r="D8" s="1182" t="e">
        <f>ROUND(D6/D7*1000,2)</f>
        <v>#DIV/0!</v>
      </c>
      <c r="E8" s="1183" t="e">
        <f aca="true" t="shared" si="2" ref="E8:P8">ROUND(E6/E7*1000,2)</f>
        <v>#DIV/0!</v>
      </c>
      <c r="F8" s="1184" t="e">
        <f t="shared" si="2"/>
        <v>#DIV/0!</v>
      </c>
      <c r="G8" s="1187" t="e">
        <f t="shared" si="2"/>
        <v>#DIV/0!</v>
      </c>
      <c r="H8" s="1188" t="e">
        <f t="shared" si="2"/>
        <v>#DIV/0!</v>
      </c>
      <c r="I8" s="1189" t="e">
        <f t="shared" si="2"/>
        <v>#DIV/0!</v>
      </c>
      <c r="J8" s="1190" t="e">
        <f t="shared" si="2"/>
        <v>#DIV/0!</v>
      </c>
      <c r="K8" s="1188" t="e">
        <f t="shared" si="2"/>
        <v>#DIV/0!</v>
      </c>
      <c r="L8" s="1189" t="e">
        <f t="shared" si="2"/>
        <v>#DIV/0!</v>
      </c>
      <c r="M8" s="1190" t="e">
        <f t="shared" si="2"/>
        <v>#DIV/0!</v>
      </c>
      <c r="N8" s="1191" t="e">
        <f t="shared" si="2"/>
        <v>#DIV/0!</v>
      </c>
      <c r="O8" s="1189" t="e">
        <f t="shared" si="2"/>
        <v>#DIV/0!</v>
      </c>
      <c r="P8" s="1190" t="e">
        <f t="shared" si="2"/>
        <v>#DIV/0!</v>
      </c>
    </row>
    <row r="9" spans="1:16" s="2" customFormat="1" ht="19.5" customHeight="1">
      <c r="A9" s="1178" t="s">
        <v>67</v>
      </c>
      <c r="B9" s="1169" t="s">
        <v>560</v>
      </c>
      <c r="C9" s="1173" t="s">
        <v>548</v>
      </c>
      <c r="D9" s="1176">
        <f>D10*D11/1000</f>
        <v>0</v>
      </c>
      <c r="E9" s="1154">
        <f>E10*E11/1000</f>
        <v>0</v>
      </c>
      <c r="F9" s="1155">
        <f>F10*F11/1000</f>
        <v>0</v>
      </c>
      <c r="G9" s="1194">
        <f>G10*G11/1000</f>
        <v>0</v>
      </c>
      <c r="H9" s="1195">
        <f>I9+J9</f>
        <v>0</v>
      </c>
      <c r="I9" s="1196">
        <f>I10*I11/1000</f>
        <v>0</v>
      </c>
      <c r="J9" s="1197">
        <f>J10*J11/1000</f>
        <v>0</v>
      </c>
      <c r="K9" s="1195">
        <f>L9+M9</f>
        <v>0</v>
      </c>
      <c r="L9" s="1196">
        <f>L10*L11/1000</f>
        <v>0</v>
      </c>
      <c r="M9" s="1197">
        <f>M10*M11/1000</f>
        <v>0</v>
      </c>
      <c r="N9" s="1198">
        <f>O9+P9</f>
        <v>0</v>
      </c>
      <c r="O9" s="1196">
        <f>O10*O11/1000</f>
        <v>0</v>
      </c>
      <c r="P9" s="1197">
        <f>P10*P11/1000</f>
        <v>0</v>
      </c>
    </row>
    <row r="10" spans="1:16" s="2" customFormat="1" ht="19.5" customHeight="1">
      <c r="A10" s="1178"/>
      <c r="B10" s="1168" t="s">
        <v>163</v>
      </c>
      <c r="C10" s="1172" t="s">
        <v>28</v>
      </c>
      <c r="D10" s="1205"/>
      <c r="E10" s="1183"/>
      <c r="F10" s="1184"/>
      <c r="G10" s="1206"/>
      <c r="H10" s="1188">
        <f>I10+J10</f>
        <v>0</v>
      </c>
      <c r="I10" s="1208"/>
      <c r="J10" s="1209"/>
      <c r="K10" s="1188">
        <f>L10+M10</f>
        <v>0</v>
      </c>
      <c r="L10" s="1208"/>
      <c r="M10" s="1209"/>
      <c r="N10" s="1191">
        <f>O10+P10</f>
        <v>0</v>
      </c>
      <c r="O10" s="1208"/>
      <c r="P10" s="1209"/>
    </row>
    <row r="11" spans="1:16" s="2" customFormat="1" ht="19.5" customHeight="1">
      <c r="A11" s="1179"/>
      <c r="B11" s="1168" t="s">
        <v>140</v>
      </c>
      <c r="C11" s="1172" t="s">
        <v>74</v>
      </c>
      <c r="D11" s="1205"/>
      <c r="E11" s="1183"/>
      <c r="F11" s="1184"/>
      <c r="G11" s="1206"/>
      <c r="H11" s="1188" t="e">
        <f>ROUND(H9/H10*1000,2)</f>
        <v>#DIV/0!</v>
      </c>
      <c r="I11" s="1208"/>
      <c r="J11" s="1209"/>
      <c r="K11" s="1188" t="e">
        <f>ROUND(K9/K10*1000,2)</f>
        <v>#DIV/0!</v>
      </c>
      <c r="L11" s="1208"/>
      <c r="M11" s="1209"/>
      <c r="N11" s="1191" t="e">
        <f>ROUND(N9/N10*1000,2)</f>
        <v>#DIV/0!</v>
      </c>
      <c r="O11" s="1208"/>
      <c r="P11" s="1209"/>
    </row>
    <row r="12" spans="1:16" s="2" customFormat="1" ht="19.5" customHeight="1">
      <c r="A12" s="1179" t="s">
        <v>68</v>
      </c>
      <c r="B12" s="1169" t="s">
        <v>561</v>
      </c>
      <c r="C12" s="1173" t="s">
        <v>548</v>
      </c>
      <c r="D12" s="1176">
        <f>D13*D14/1000</f>
        <v>0</v>
      </c>
      <c r="E12" s="1154">
        <f>E13*E14/1000</f>
        <v>0</v>
      </c>
      <c r="F12" s="1155">
        <f>F13*F14/1000</f>
        <v>0</v>
      </c>
      <c r="G12" s="1194">
        <f>G13*G14/1000</f>
        <v>0</v>
      </c>
      <c r="H12" s="1195">
        <f>I12+J12</f>
        <v>0</v>
      </c>
      <c r="I12" s="1196">
        <f>I13*I14/1000</f>
        <v>0</v>
      </c>
      <c r="J12" s="1197">
        <f>J13*J14/1000</f>
        <v>0</v>
      </c>
      <c r="K12" s="1195">
        <f>L12+M12</f>
        <v>0</v>
      </c>
      <c r="L12" s="1196">
        <f>L13*L14/1000</f>
        <v>0</v>
      </c>
      <c r="M12" s="1197">
        <f>M13*M14/1000</f>
        <v>0</v>
      </c>
      <c r="N12" s="1198">
        <f>O12+P12</f>
        <v>0</v>
      </c>
      <c r="O12" s="1196">
        <f>O13*O14/1000</f>
        <v>0</v>
      </c>
      <c r="P12" s="1197">
        <f>P13*P14/1000</f>
        <v>0</v>
      </c>
    </row>
    <row r="13" spans="1:16" s="2" customFormat="1" ht="19.5" customHeight="1">
      <c r="A13" s="1164"/>
      <c r="B13" s="1168" t="s">
        <v>163</v>
      </c>
      <c r="C13" s="1172" t="s">
        <v>28</v>
      </c>
      <c r="D13" s="1205"/>
      <c r="E13" s="1183"/>
      <c r="F13" s="1184"/>
      <c r="G13" s="1206"/>
      <c r="H13" s="1188">
        <f>I13+J13</f>
        <v>0</v>
      </c>
      <c r="I13" s="1208"/>
      <c r="J13" s="1209"/>
      <c r="K13" s="1188">
        <f>L13+M13</f>
        <v>0</v>
      </c>
      <c r="L13" s="1208"/>
      <c r="M13" s="1209"/>
      <c r="N13" s="1191">
        <f>O13+P13</f>
        <v>0</v>
      </c>
      <c r="O13" s="1208"/>
      <c r="P13" s="1209"/>
    </row>
    <row r="14" spans="1:16" s="2" customFormat="1" ht="19.5" customHeight="1" thickBot="1">
      <c r="A14" s="1180"/>
      <c r="B14" s="1170" t="s">
        <v>140</v>
      </c>
      <c r="C14" s="1174" t="s">
        <v>74</v>
      </c>
      <c r="D14" s="1211"/>
      <c r="E14" s="1185"/>
      <c r="F14" s="1186"/>
      <c r="G14" s="1212"/>
      <c r="H14" s="1192" t="e">
        <f>ROUND(H12/H13*1000,2)</f>
        <v>#DIV/0!</v>
      </c>
      <c r="I14" s="1213"/>
      <c r="J14" s="1214"/>
      <c r="K14" s="1192" t="e">
        <f>ROUND(K12/K13*1000,2)</f>
        <v>#DIV/0!</v>
      </c>
      <c r="L14" s="1213"/>
      <c r="M14" s="1214"/>
      <c r="N14" s="1193" t="e">
        <f>ROUND(N12/N13*1000,2)</f>
        <v>#DIV/0!</v>
      </c>
      <c r="O14" s="1213"/>
      <c r="P14" s="1214"/>
    </row>
    <row r="15" spans="1:7" s="240" customFormat="1" ht="15.75" customHeight="1">
      <c r="A15" s="1153"/>
      <c r="B15" s="236"/>
      <c r="C15" s="237"/>
      <c r="D15" s="238"/>
      <c r="E15" s="52"/>
      <c r="F15" s="52"/>
      <c r="G15" s="239"/>
    </row>
    <row r="16" spans="1:7" s="240" customFormat="1" ht="38.25" customHeight="1" thickBot="1">
      <c r="A16" s="2932" t="s">
        <v>392</v>
      </c>
      <c r="B16" s="2932"/>
      <c r="C16" s="2932"/>
      <c r="D16" s="1"/>
      <c r="E16" s="1"/>
      <c r="F16" s="52"/>
      <c r="G16" s="239"/>
    </row>
    <row r="17" spans="1:10" s="240" customFormat="1" ht="19.5" customHeight="1">
      <c r="A17" s="3344" t="s">
        <v>547</v>
      </c>
      <c r="B17" s="2908"/>
      <c r="C17" s="2908"/>
      <c r="D17" s="2908"/>
      <c r="E17" s="2909"/>
      <c r="F17" s="1"/>
      <c r="G17" s="1"/>
      <c r="H17" s="1"/>
      <c r="I17" s="1"/>
      <c r="J17" s="1"/>
    </row>
    <row r="18" spans="1:5" ht="18" customHeight="1">
      <c r="A18" s="2910"/>
      <c r="B18" s="2911"/>
      <c r="C18" s="2911"/>
      <c r="D18" s="2911"/>
      <c r="E18" s="2912"/>
    </row>
    <row r="19" spans="1:10" s="2" customFormat="1" ht="18">
      <c r="A19" s="2910"/>
      <c r="B19" s="2911"/>
      <c r="C19" s="2911"/>
      <c r="D19" s="2911"/>
      <c r="E19" s="2912"/>
      <c r="F19" s="1"/>
      <c r="G19" s="1"/>
      <c r="H19" s="1"/>
      <c r="I19" s="1"/>
      <c r="J19" s="1"/>
    </row>
    <row r="20" spans="1:5" ht="18">
      <c r="A20" s="2910"/>
      <c r="B20" s="2911"/>
      <c r="C20" s="2911"/>
      <c r="D20" s="2911"/>
      <c r="E20" s="2912"/>
    </row>
    <row r="21" spans="1:7" ht="18">
      <c r="A21" s="2910"/>
      <c r="B21" s="2911"/>
      <c r="C21" s="2911"/>
      <c r="D21" s="2911"/>
      <c r="E21" s="2912"/>
      <c r="F21" s="4"/>
      <c r="G21" s="4"/>
    </row>
    <row r="22" spans="1:5" ht="18">
      <c r="A22" s="2910"/>
      <c r="B22" s="2911"/>
      <c r="C22" s="2911"/>
      <c r="D22" s="2911"/>
      <c r="E22" s="2912"/>
    </row>
    <row r="23" spans="1:5" ht="18">
      <c r="A23" s="2910"/>
      <c r="B23" s="2911"/>
      <c r="C23" s="2911"/>
      <c r="D23" s="2911"/>
      <c r="E23" s="2912"/>
    </row>
    <row r="24" spans="1:5" ht="18.75" thickBot="1">
      <c r="A24" s="2913"/>
      <c r="B24" s="2914"/>
      <c r="C24" s="2914"/>
      <c r="D24" s="2914"/>
      <c r="E24" s="2915"/>
    </row>
    <row r="25" spans="1:5" ht="18">
      <c r="A25" s="1153"/>
      <c r="B25" s="236"/>
      <c r="C25" s="237"/>
      <c r="D25" s="238"/>
      <c r="E25" s="52"/>
    </row>
    <row r="26" spans="1:5" ht="18">
      <c r="A26" s="1153"/>
      <c r="B26" s="236"/>
      <c r="C26" s="237"/>
      <c r="D26" s="238"/>
      <c r="E26" s="52"/>
    </row>
    <row r="27" spans="1:11" ht="18">
      <c r="A27" s="52"/>
      <c r="B27" s="3013" t="s">
        <v>122</v>
      </c>
      <c r="C27" s="3013"/>
      <c r="D27" s="3013"/>
      <c r="E27" s="1071"/>
      <c r="F27" s="1071"/>
      <c r="G27" s="1071"/>
      <c r="H27" s="1072"/>
      <c r="I27" s="3002"/>
      <c r="J27" s="3002"/>
      <c r="K27" s="3002"/>
    </row>
    <row r="28" spans="1:11" ht="18">
      <c r="A28" s="52"/>
      <c r="B28" s="562"/>
      <c r="C28" s="562"/>
      <c r="D28" s="561"/>
      <c r="E28" s="561"/>
      <c r="F28" s="561"/>
      <c r="G28" s="561"/>
      <c r="H28" s="561"/>
      <c r="I28" s="561"/>
      <c r="J28" s="1" t="s">
        <v>182</v>
      </c>
      <c r="K28" s="561"/>
    </row>
    <row r="29" spans="4:16" ht="18.75" hidden="1" thickBot="1"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</row>
    <row r="30" spans="2:16" ht="19.5" customHeight="1" hidden="1" thickBot="1">
      <c r="B30" s="243"/>
      <c r="D30" s="3331" t="s">
        <v>22</v>
      </c>
      <c r="E30" s="3334" t="s">
        <v>23</v>
      </c>
      <c r="F30" s="3335"/>
      <c r="G30" s="3325" t="s">
        <v>24</v>
      </c>
      <c r="H30" s="3298" t="s">
        <v>630</v>
      </c>
      <c r="I30" s="3299"/>
      <c r="J30" s="3299"/>
      <c r="K30" s="3299"/>
      <c r="L30" s="3299"/>
      <c r="M30" s="3299"/>
      <c r="N30" s="3299"/>
      <c r="O30" s="3299"/>
      <c r="P30" s="3299"/>
    </row>
    <row r="31" spans="4:16" ht="18.75" hidden="1" thickBot="1">
      <c r="D31" s="3332"/>
      <c r="E31" s="3292"/>
      <c r="F31" s="3293"/>
      <c r="G31" s="3326"/>
      <c r="H31" s="3288">
        <v>2025</v>
      </c>
      <c r="I31" s="3289"/>
      <c r="J31" s="3312"/>
      <c r="K31" s="3290">
        <v>2026</v>
      </c>
      <c r="L31" s="3291"/>
      <c r="M31" s="3306"/>
      <c r="N31" s="3286">
        <v>2027</v>
      </c>
      <c r="O31" s="3287"/>
      <c r="P31" s="3350"/>
    </row>
    <row r="32" spans="4:16" ht="44.25" customHeight="1" hidden="1" thickBot="1">
      <c r="D32" s="3333"/>
      <c r="E32" s="3336"/>
      <c r="F32" s="3337"/>
      <c r="G32" s="3327"/>
      <c r="H32" s="1215" t="s">
        <v>25</v>
      </c>
      <c r="I32" s="1216" t="s">
        <v>415</v>
      </c>
      <c r="J32" s="1217" t="s">
        <v>417</v>
      </c>
      <c r="K32" s="1215" t="s">
        <v>25</v>
      </c>
      <c r="L32" s="1216" t="s">
        <v>415</v>
      </c>
      <c r="M32" s="1217" t="s">
        <v>417</v>
      </c>
      <c r="N32" s="1218" t="s">
        <v>25</v>
      </c>
      <c r="O32" s="1343" t="s">
        <v>415</v>
      </c>
      <c r="P32" s="1343" t="s">
        <v>417</v>
      </c>
    </row>
    <row r="33" spans="4:16" ht="39.75" customHeight="1" hidden="1">
      <c r="D33" s="1219" t="s">
        <v>45</v>
      </c>
      <c r="E33" s="3308" t="s">
        <v>371</v>
      </c>
      <c r="F33" s="3309"/>
      <c r="G33" s="1220" t="s">
        <v>548</v>
      </c>
      <c r="H33" s="1221">
        <f aca="true" t="shared" si="3" ref="H33:P34">H36+H39</f>
        <v>0</v>
      </c>
      <c r="I33" s="1222">
        <f t="shared" si="3"/>
        <v>0</v>
      </c>
      <c r="J33" s="1223">
        <f t="shared" si="3"/>
        <v>0</v>
      </c>
      <c r="K33" s="1221">
        <f t="shared" si="3"/>
        <v>0</v>
      </c>
      <c r="L33" s="1222">
        <f t="shared" si="3"/>
        <v>0</v>
      </c>
      <c r="M33" s="1223">
        <f t="shared" si="3"/>
        <v>0</v>
      </c>
      <c r="N33" s="1224">
        <f t="shared" si="3"/>
        <v>0</v>
      </c>
      <c r="O33" s="1222">
        <f t="shared" si="3"/>
        <v>0</v>
      </c>
      <c r="P33" s="1222">
        <f t="shared" si="3"/>
        <v>0</v>
      </c>
    </row>
    <row r="34" spans="4:16" ht="18" hidden="1">
      <c r="D34" s="1225"/>
      <c r="E34" s="3310" t="s">
        <v>163</v>
      </c>
      <c r="F34" s="3311"/>
      <c r="G34" s="1226" t="s">
        <v>28</v>
      </c>
      <c r="H34" s="1227">
        <f t="shared" si="3"/>
        <v>0</v>
      </c>
      <c r="I34" s="1228">
        <f t="shared" si="3"/>
        <v>0</v>
      </c>
      <c r="J34" s="1229">
        <f t="shared" si="3"/>
        <v>0</v>
      </c>
      <c r="K34" s="1227">
        <f t="shared" si="3"/>
        <v>0</v>
      </c>
      <c r="L34" s="1228">
        <f t="shared" si="3"/>
        <v>0</v>
      </c>
      <c r="M34" s="1229">
        <f t="shared" si="3"/>
        <v>0</v>
      </c>
      <c r="N34" s="1230">
        <f t="shared" si="3"/>
        <v>0</v>
      </c>
      <c r="O34" s="1228">
        <f t="shared" si="3"/>
        <v>0</v>
      </c>
      <c r="P34" s="1228">
        <f t="shared" si="3"/>
        <v>0</v>
      </c>
    </row>
    <row r="35" spans="4:16" ht="18" hidden="1">
      <c r="D35" s="1225"/>
      <c r="E35" s="3310" t="s">
        <v>140</v>
      </c>
      <c r="F35" s="3311"/>
      <c r="G35" s="1226" t="s">
        <v>74</v>
      </c>
      <c r="H35" s="1227" t="e">
        <f aca="true" t="shared" si="4" ref="H35:P35">ROUND(H33/H34*1000,2)</f>
        <v>#DIV/0!</v>
      </c>
      <c r="I35" s="1228" t="e">
        <f t="shared" si="4"/>
        <v>#DIV/0!</v>
      </c>
      <c r="J35" s="1229" t="e">
        <f t="shared" si="4"/>
        <v>#DIV/0!</v>
      </c>
      <c r="K35" s="1227" t="e">
        <f t="shared" si="4"/>
        <v>#DIV/0!</v>
      </c>
      <c r="L35" s="1228" t="e">
        <f t="shared" si="4"/>
        <v>#DIV/0!</v>
      </c>
      <c r="M35" s="1229" t="e">
        <f t="shared" si="4"/>
        <v>#DIV/0!</v>
      </c>
      <c r="N35" s="1230" t="e">
        <f t="shared" si="4"/>
        <v>#DIV/0!</v>
      </c>
      <c r="O35" s="1228" t="e">
        <f t="shared" si="4"/>
        <v>#DIV/0!</v>
      </c>
      <c r="P35" s="1228" t="e">
        <f t="shared" si="4"/>
        <v>#DIV/0!</v>
      </c>
    </row>
    <row r="36" spans="4:16" ht="36" customHeight="1" hidden="1">
      <c r="D36" s="1231" t="s">
        <v>67</v>
      </c>
      <c r="E36" s="3304" t="str">
        <f>B9</f>
        <v>Поставщик 1 (Наименование)</v>
      </c>
      <c r="F36" s="3305"/>
      <c r="G36" s="1232" t="s">
        <v>548</v>
      </c>
      <c r="H36" s="1233">
        <f>I36+J36</f>
        <v>0</v>
      </c>
      <c r="I36" s="1234">
        <f>I37*I38/1000</f>
        <v>0</v>
      </c>
      <c r="J36" s="1235">
        <f>J37*J38/1000</f>
        <v>0</v>
      </c>
      <c r="K36" s="1233">
        <f>L36+M36</f>
        <v>0</v>
      </c>
      <c r="L36" s="1234">
        <f>L37*L38/1000</f>
        <v>0</v>
      </c>
      <c r="M36" s="1235">
        <f>M37*M38/1000</f>
        <v>0</v>
      </c>
      <c r="N36" s="1236">
        <f>O36+P36</f>
        <v>0</v>
      </c>
      <c r="O36" s="1234">
        <f>O37*O38/1000</f>
        <v>0</v>
      </c>
      <c r="P36" s="1234">
        <f>P37*P38/1000</f>
        <v>0</v>
      </c>
    </row>
    <row r="37" spans="4:16" ht="18" hidden="1">
      <c r="D37" s="1231"/>
      <c r="E37" s="3310" t="s">
        <v>163</v>
      </c>
      <c r="F37" s="3311"/>
      <c r="G37" s="1226" t="s">
        <v>28</v>
      </c>
      <c r="H37" s="1227">
        <f>I37+J37</f>
        <v>0</v>
      </c>
      <c r="I37" s="1228"/>
      <c r="J37" s="1229"/>
      <c r="K37" s="1227">
        <f>L37+M37</f>
        <v>0</v>
      </c>
      <c r="L37" s="1228"/>
      <c r="M37" s="1229"/>
      <c r="N37" s="1230">
        <f>O37+P37</f>
        <v>0</v>
      </c>
      <c r="O37" s="1228"/>
      <c r="P37" s="1228"/>
    </row>
    <row r="38" spans="4:16" ht="18" hidden="1">
      <c r="D38" s="1237"/>
      <c r="E38" s="3310" t="s">
        <v>140</v>
      </c>
      <c r="F38" s="3311"/>
      <c r="G38" s="1226" t="s">
        <v>74</v>
      </c>
      <c r="H38" s="1227" t="e">
        <f>ROUND(H36/H37*1000,2)</f>
        <v>#DIV/0!</v>
      </c>
      <c r="I38" s="1228"/>
      <c r="J38" s="1229"/>
      <c r="K38" s="1227" t="e">
        <f>ROUND(K36/K37*1000,2)</f>
        <v>#DIV/0!</v>
      </c>
      <c r="L38" s="1228"/>
      <c r="M38" s="1229"/>
      <c r="N38" s="1230" t="e">
        <f>ROUND(N36/N37*1000,2)</f>
        <v>#DIV/0!</v>
      </c>
      <c r="O38" s="1228"/>
      <c r="P38" s="1228"/>
    </row>
    <row r="39" spans="4:16" ht="37.5" customHeight="1" hidden="1">
      <c r="D39" s="1237" t="s">
        <v>68</v>
      </c>
      <c r="E39" s="3304" t="str">
        <f>B12</f>
        <v>Поставщик 2 (Наименование)</v>
      </c>
      <c r="F39" s="3305"/>
      <c r="G39" s="1232" t="s">
        <v>548</v>
      </c>
      <c r="H39" s="1233">
        <f>I39+J39</f>
        <v>0</v>
      </c>
      <c r="I39" s="1234">
        <f>I40*I41/1000</f>
        <v>0</v>
      </c>
      <c r="J39" s="1235">
        <f>J40*J41/1000</f>
        <v>0</v>
      </c>
      <c r="K39" s="1233">
        <f>L39+M39</f>
        <v>0</v>
      </c>
      <c r="L39" s="1234">
        <f>L40*L41/1000</f>
        <v>0</v>
      </c>
      <c r="M39" s="1235">
        <f>M40*M41/1000</f>
        <v>0</v>
      </c>
      <c r="N39" s="1236">
        <f>O39+P39</f>
        <v>0</v>
      </c>
      <c r="O39" s="1234">
        <f>O40*O41/1000</f>
        <v>0</v>
      </c>
      <c r="P39" s="1234">
        <f>P40*P41/1000</f>
        <v>0</v>
      </c>
    </row>
    <row r="40" spans="4:16" ht="18" hidden="1">
      <c r="D40" s="1225"/>
      <c r="E40" s="3310" t="s">
        <v>163</v>
      </c>
      <c r="F40" s="3311"/>
      <c r="G40" s="1226" t="s">
        <v>28</v>
      </c>
      <c r="H40" s="1227">
        <f>I40+J40</f>
        <v>0</v>
      </c>
      <c r="I40" s="1228"/>
      <c r="J40" s="1229"/>
      <c r="K40" s="1227">
        <f>L40+M40</f>
        <v>0</v>
      </c>
      <c r="L40" s="1228"/>
      <c r="M40" s="1229"/>
      <c r="N40" s="1230">
        <f>O40+P40</f>
        <v>0</v>
      </c>
      <c r="O40" s="1228"/>
      <c r="P40" s="1228"/>
    </row>
    <row r="41" spans="4:16" ht="18.75" hidden="1" thickBot="1">
      <c r="D41" s="1238"/>
      <c r="E41" s="3322" t="s">
        <v>140</v>
      </c>
      <c r="F41" s="3323"/>
      <c r="G41" s="1239" t="s">
        <v>74</v>
      </c>
      <c r="H41" s="1240" t="e">
        <f>ROUND(H39/H40*1000,2)</f>
        <v>#DIV/0!</v>
      </c>
      <c r="I41" s="1241"/>
      <c r="J41" s="1242"/>
      <c r="K41" s="1240" t="e">
        <f>ROUND(K39/K40*1000,2)</f>
        <v>#DIV/0!</v>
      </c>
      <c r="L41" s="1241"/>
      <c r="M41" s="1242"/>
      <c r="N41" s="1243" t="e">
        <f>ROUND(N39/N40*1000,2)</f>
        <v>#DIV/0!</v>
      </c>
      <c r="O41" s="1241"/>
      <c r="P41" s="1241"/>
    </row>
    <row r="42" ht="18" hidden="1"/>
    <row r="43" spans="4:12" ht="19.5" hidden="1" thickBot="1">
      <c r="D43" s="3324" t="s">
        <v>388</v>
      </c>
      <c r="E43" s="3324"/>
      <c r="F43" s="1068"/>
      <c r="G43" s="1068"/>
      <c r="H43" s="1066"/>
      <c r="I43" s="1066"/>
      <c r="J43" s="1066"/>
      <c r="K43" s="1066"/>
      <c r="L43" s="1066"/>
    </row>
    <row r="44" spans="4:12" ht="18" hidden="1">
      <c r="D44" s="3313"/>
      <c r="E44" s="3314"/>
      <c r="F44" s="3314"/>
      <c r="G44" s="3314"/>
      <c r="H44" s="3314"/>
      <c r="I44" s="3314"/>
      <c r="J44" s="3314"/>
      <c r="K44" s="3314"/>
      <c r="L44" s="3315"/>
    </row>
    <row r="45" spans="4:12" ht="18" hidden="1">
      <c r="D45" s="3316"/>
      <c r="E45" s="3317"/>
      <c r="F45" s="3317"/>
      <c r="G45" s="3317"/>
      <c r="H45" s="3317"/>
      <c r="I45" s="3317"/>
      <c r="J45" s="3317"/>
      <c r="K45" s="3317"/>
      <c r="L45" s="3318"/>
    </row>
    <row r="46" spans="4:12" ht="18" hidden="1">
      <c r="D46" s="3316"/>
      <c r="E46" s="3317"/>
      <c r="F46" s="3317"/>
      <c r="G46" s="3317"/>
      <c r="H46" s="3317"/>
      <c r="I46" s="3317"/>
      <c r="J46" s="3317"/>
      <c r="K46" s="3317"/>
      <c r="L46" s="3318"/>
    </row>
    <row r="47" spans="4:12" ht="18" hidden="1">
      <c r="D47" s="3316"/>
      <c r="E47" s="3317"/>
      <c r="F47" s="3317"/>
      <c r="G47" s="3317"/>
      <c r="H47" s="3317"/>
      <c r="I47" s="3317"/>
      <c r="J47" s="3317"/>
      <c r="K47" s="3317"/>
      <c r="L47" s="3318"/>
    </row>
    <row r="48" spans="4:12" ht="18" hidden="1">
      <c r="D48" s="3316"/>
      <c r="E48" s="3317"/>
      <c r="F48" s="3317"/>
      <c r="G48" s="3317"/>
      <c r="H48" s="3317"/>
      <c r="I48" s="3317"/>
      <c r="J48" s="3317"/>
      <c r="K48" s="3317"/>
      <c r="L48" s="3318"/>
    </row>
    <row r="49" spans="4:12" ht="18" hidden="1">
      <c r="D49" s="3316"/>
      <c r="E49" s="3317"/>
      <c r="F49" s="3317"/>
      <c r="G49" s="3317"/>
      <c r="H49" s="3317"/>
      <c r="I49" s="3317"/>
      <c r="J49" s="3317"/>
      <c r="K49" s="3317"/>
      <c r="L49" s="3318"/>
    </row>
    <row r="50" spans="4:12" ht="18" hidden="1">
      <c r="D50" s="3316"/>
      <c r="E50" s="3317"/>
      <c r="F50" s="3317"/>
      <c r="G50" s="3317"/>
      <c r="H50" s="3317"/>
      <c r="I50" s="3317"/>
      <c r="J50" s="3317"/>
      <c r="K50" s="3317"/>
      <c r="L50" s="3318"/>
    </row>
    <row r="51" spans="4:12" ht="18.75" hidden="1" thickBot="1">
      <c r="D51" s="3319"/>
      <c r="E51" s="3320"/>
      <c r="F51" s="3320"/>
      <c r="G51" s="3320"/>
      <c r="H51" s="3320"/>
      <c r="I51" s="3320"/>
      <c r="J51" s="3320"/>
      <c r="K51" s="3320"/>
      <c r="L51" s="3321"/>
    </row>
    <row r="52" ht="18" hidden="1"/>
    <row r="53" ht="18" hidden="1"/>
  </sheetData>
  <sheetProtection insertRows="0" deleteRows="0"/>
  <mergeCells count="36">
    <mergeCell ref="D43:E43"/>
    <mergeCell ref="D44:L51"/>
    <mergeCell ref="E36:F36"/>
    <mergeCell ref="E37:F37"/>
    <mergeCell ref="E38:F38"/>
    <mergeCell ref="E39:F39"/>
    <mergeCell ref="E40:F40"/>
    <mergeCell ref="E41:F41"/>
    <mergeCell ref="N31:P31"/>
    <mergeCell ref="E33:F33"/>
    <mergeCell ref="E34:F34"/>
    <mergeCell ref="E35:F35"/>
    <mergeCell ref="A16:C16"/>
    <mergeCell ref="A17:E24"/>
    <mergeCell ref="B27:D27"/>
    <mergeCell ref="I27:K27"/>
    <mergeCell ref="D30:D32"/>
    <mergeCell ref="E30:F32"/>
    <mergeCell ref="G30:G32"/>
    <mergeCell ref="H30:P30"/>
    <mergeCell ref="H31:J31"/>
    <mergeCell ref="K31:M31"/>
    <mergeCell ref="D4:D5"/>
    <mergeCell ref="E4:E5"/>
    <mergeCell ref="F4:F5"/>
    <mergeCell ref="H4:J4"/>
    <mergeCell ref="K4:M4"/>
    <mergeCell ref="N4:P4"/>
    <mergeCell ref="A1:P1"/>
    <mergeCell ref="A3:A5"/>
    <mergeCell ref="B3:B5"/>
    <mergeCell ref="C3:C5"/>
    <mergeCell ref="D3:F3"/>
    <mergeCell ref="G3:G5"/>
    <mergeCell ref="H3:P3"/>
    <mergeCell ref="A2:P2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1">
    <tabColor rgb="FF92D050"/>
    <pageSetUpPr fitToPage="1"/>
  </sheetPr>
  <dimension ref="A1:O22"/>
  <sheetViews>
    <sheetView showGridLines="0" view="pageBreakPreview" zoomScale="85" zoomScaleNormal="75" zoomScaleSheetLayoutView="85" zoomScalePageLayoutView="0" workbookViewId="0" topLeftCell="A1">
      <selection activeCell="D3" sqref="D3:D4"/>
    </sheetView>
  </sheetViews>
  <sheetFormatPr defaultColWidth="9.140625" defaultRowHeight="12.75"/>
  <cols>
    <col min="1" max="1" width="7.421875" style="1" customWidth="1"/>
    <col min="2" max="2" width="30.57421875" style="1" customWidth="1"/>
    <col min="3" max="3" width="15.00390625" style="1" customWidth="1"/>
    <col min="4" max="4" width="30.57421875" style="1" customWidth="1"/>
    <col min="5" max="5" width="26.140625" style="1" customWidth="1"/>
    <col min="6" max="6" width="18.8515625" style="1" customWidth="1"/>
    <col min="7" max="15" width="12.7109375" style="1" customWidth="1"/>
    <col min="16" max="16" width="9.140625" style="1" customWidth="1"/>
    <col min="17" max="17" width="19.28125" style="1" customWidth="1"/>
    <col min="18" max="16384" width="9.140625" style="1" customWidth="1"/>
  </cols>
  <sheetData>
    <row r="1" spans="1:15" ht="20.25">
      <c r="A1" s="3014">
        <f>Анкета!A5</f>
        <v>0</v>
      </c>
      <c r="B1" s="3014"/>
      <c r="C1" s="3014"/>
      <c r="D1" s="3014"/>
      <c r="E1" s="3014"/>
      <c r="F1" s="3014"/>
      <c r="G1" s="3014"/>
      <c r="H1" s="3014"/>
      <c r="I1" s="3014"/>
      <c r="J1" s="3014"/>
      <c r="K1" s="3014"/>
      <c r="L1" s="3014"/>
      <c r="M1" s="3014"/>
      <c r="N1" s="3014"/>
      <c r="O1" s="3014"/>
    </row>
    <row r="2" spans="1:15" ht="51.75" customHeight="1" thickBot="1">
      <c r="A2" s="3359" t="s">
        <v>372</v>
      </c>
      <c r="B2" s="3359"/>
      <c r="C2" s="3359"/>
      <c r="D2" s="3359"/>
      <c r="E2" s="3359"/>
      <c r="F2" s="3359"/>
      <c r="G2" s="3359"/>
      <c r="H2" s="3359"/>
      <c r="I2" s="3359"/>
      <c r="J2" s="3359"/>
      <c r="K2" s="3359"/>
      <c r="L2" s="3359"/>
      <c r="M2" s="3359"/>
      <c r="N2" s="3359"/>
      <c r="O2" s="3359"/>
    </row>
    <row r="3" spans="1:15" ht="44.25" customHeight="1" thickBot="1">
      <c r="A3" s="2951" t="s">
        <v>22</v>
      </c>
      <c r="B3" s="2951" t="s">
        <v>23</v>
      </c>
      <c r="C3" s="2951" t="s">
        <v>24</v>
      </c>
      <c r="D3" s="3360" t="s">
        <v>564</v>
      </c>
      <c r="E3" s="3362" t="s">
        <v>843</v>
      </c>
      <c r="F3" s="3362" t="s">
        <v>817</v>
      </c>
      <c r="G3" s="2923" t="s">
        <v>789</v>
      </c>
      <c r="H3" s="2924"/>
      <c r="I3" s="3003"/>
      <c r="J3" s="2923" t="s">
        <v>802</v>
      </c>
      <c r="K3" s="2924"/>
      <c r="L3" s="3003"/>
      <c r="M3" s="2923" t="s">
        <v>836</v>
      </c>
      <c r="N3" s="2924"/>
      <c r="O3" s="3003"/>
    </row>
    <row r="4" spans="1:15" s="3" customFormat="1" ht="18.75" thickBot="1">
      <c r="A4" s="2953"/>
      <c r="B4" s="2953"/>
      <c r="C4" s="2953"/>
      <c r="D4" s="3361"/>
      <c r="E4" s="3363"/>
      <c r="F4" s="3363"/>
      <c r="G4" s="1336" t="s">
        <v>25</v>
      </c>
      <c r="H4" s="1337" t="s">
        <v>489</v>
      </c>
      <c r="I4" s="1338" t="s">
        <v>26</v>
      </c>
      <c r="J4" s="1336" t="s">
        <v>25</v>
      </c>
      <c r="K4" s="1337" t="s">
        <v>489</v>
      </c>
      <c r="L4" s="1338" t="s">
        <v>26</v>
      </c>
      <c r="M4" s="1336" t="s">
        <v>25</v>
      </c>
      <c r="N4" s="1337" t="s">
        <v>489</v>
      </c>
      <c r="O4" s="1338" t="s">
        <v>26</v>
      </c>
    </row>
    <row r="5" spans="1:15" ht="24" customHeight="1">
      <c r="A5" s="1262">
        <v>1</v>
      </c>
      <c r="B5" s="1339" t="s">
        <v>171</v>
      </c>
      <c r="C5" s="1262" t="s">
        <v>46</v>
      </c>
      <c r="D5" s="1340">
        <f aca="true" t="shared" si="0" ref="D5:O5">IF(D6&gt;D7,D6-D7,D7-D6)</f>
        <v>0</v>
      </c>
      <c r="E5" s="1340">
        <f t="shared" si="0"/>
        <v>0</v>
      </c>
      <c r="F5" s="1983"/>
      <c r="G5" s="1254">
        <f t="shared" si="0"/>
        <v>0</v>
      </c>
      <c r="H5" s="1255">
        <f t="shared" si="0"/>
        <v>0</v>
      </c>
      <c r="I5" s="1256">
        <f t="shared" si="0"/>
        <v>0</v>
      </c>
      <c r="J5" s="1254">
        <f t="shared" si="0"/>
        <v>0</v>
      </c>
      <c r="K5" s="1255">
        <f t="shared" si="0"/>
        <v>0</v>
      </c>
      <c r="L5" s="1256">
        <f t="shared" si="0"/>
        <v>0</v>
      </c>
      <c r="M5" s="1254">
        <f t="shared" si="0"/>
        <v>0</v>
      </c>
      <c r="N5" s="1255">
        <f t="shared" si="0"/>
        <v>0</v>
      </c>
      <c r="O5" s="1256">
        <f t="shared" si="0"/>
        <v>0</v>
      </c>
    </row>
    <row r="6" spans="1:15" ht="45">
      <c r="A6" s="2508">
        <v>2</v>
      </c>
      <c r="B6" s="1258" t="s">
        <v>76</v>
      </c>
      <c r="C6" s="1259" t="s">
        <v>46</v>
      </c>
      <c r="D6" s="1981"/>
      <c r="E6" s="1981"/>
      <c r="F6" s="1981"/>
      <c r="G6" s="1986">
        <f>H6+I6</f>
        <v>0</v>
      </c>
      <c r="H6" s="1977"/>
      <c r="I6" s="1978"/>
      <c r="J6" s="1986">
        <f>K6+L6</f>
        <v>0</v>
      </c>
      <c r="K6" s="1977"/>
      <c r="L6" s="1978"/>
      <c r="M6" s="1986">
        <f>N6+O6</f>
        <v>0</v>
      </c>
      <c r="N6" s="1977"/>
      <c r="O6" s="1978"/>
    </row>
    <row r="7" spans="1:15" ht="85.5" customHeight="1" thickBot="1">
      <c r="A7" s="1272">
        <v>3</v>
      </c>
      <c r="B7" s="1260" t="s">
        <v>77</v>
      </c>
      <c r="C7" s="1261" t="s">
        <v>46</v>
      </c>
      <c r="D7" s="1982"/>
      <c r="E7" s="1982"/>
      <c r="F7" s="1982"/>
      <c r="G7" s="1987">
        <f>H7+I7</f>
        <v>0</v>
      </c>
      <c r="H7" s="1979"/>
      <c r="I7" s="1980"/>
      <c r="J7" s="1987">
        <f>K7+L7</f>
        <v>0</v>
      </c>
      <c r="K7" s="1979"/>
      <c r="L7" s="1980"/>
      <c r="M7" s="1987">
        <f>N7+O7</f>
        <v>0</v>
      </c>
      <c r="N7" s="1979"/>
      <c r="O7" s="1980"/>
    </row>
    <row r="8" ht="13.5" customHeight="1"/>
    <row r="9" ht="17.25" customHeight="1"/>
    <row r="10" spans="1:7" ht="38.25" customHeight="1" thickBot="1">
      <c r="A10" s="2932" t="s">
        <v>392</v>
      </c>
      <c r="B10" s="2932"/>
      <c r="C10" s="2932"/>
      <c r="G10" s="562"/>
    </row>
    <row r="11" spans="1:6" ht="19.5" customHeight="1">
      <c r="A11" s="2907" t="s">
        <v>547</v>
      </c>
      <c r="B11" s="3351"/>
      <c r="C11" s="3351"/>
      <c r="D11" s="3351"/>
      <c r="E11" s="3352"/>
      <c r="F11" s="2509"/>
    </row>
    <row r="12" spans="1:6" ht="18" customHeight="1">
      <c r="A12" s="3353"/>
      <c r="B12" s="3354"/>
      <c r="C12" s="3354"/>
      <c r="D12" s="3354"/>
      <c r="E12" s="3355"/>
      <c r="F12" s="2509"/>
    </row>
    <row r="13" spans="1:11" s="2" customFormat="1" ht="18">
      <c r="A13" s="3353"/>
      <c r="B13" s="3354"/>
      <c r="C13" s="3354"/>
      <c r="D13" s="3354"/>
      <c r="E13" s="3355"/>
      <c r="F13" s="2509"/>
      <c r="G13" s="1"/>
      <c r="H13" s="1"/>
      <c r="I13" s="1"/>
      <c r="J13" s="1"/>
      <c r="K13" s="1"/>
    </row>
    <row r="14" spans="1:6" ht="18">
      <c r="A14" s="3353"/>
      <c r="B14" s="3354"/>
      <c r="C14" s="3354"/>
      <c r="D14" s="3354"/>
      <c r="E14" s="3355"/>
      <c r="F14" s="2509"/>
    </row>
    <row r="15" spans="1:6" ht="18">
      <c r="A15" s="3353"/>
      <c r="B15" s="3354"/>
      <c r="C15" s="3354"/>
      <c r="D15" s="3354"/>
      <c r="E15" s="3355"/>
      <c r="F15" s="2509"/>
    </row>
    <row r="16" spans="1:6" ht="18">
      <c r="A16" s="3353"/>
      <c r="B16" s="3354"/>
      <c r="C16" s="3354"/>
      <c r="D16" s="3354"/>
      <c r="E16" s="3355"/>
      <c r="F16" s="2509"/>
    </row>
    <row r="17" spans="1:6" ht="18">
      <c r="A17" s="3353"/>
      <c r="B17" s="3354"/>
      <c r="C17" s="3354"/>
      <c r="D17" s="3354"/>
      <c r="E17" s="3355"/>
      <c r="F17" s="2509"/>
    </row>
    <row r="18" spans="1:6" ht="18.75" thickBot="1">
      <c r="A18" s="3356"/>
      <c r="B18" s="3357"/>
      <c r="C18" s="3357"/>
      <c r="D18" s="3357"/>
      <c r="E18" s="3358"/>
      <c r="F18" s="2509"/>
    </row>
    <row r="19" spans="1:6" ht="18">
      <c r="A19" s="2510"/>
      <c r="B19" s="2511"/>
      <c r="C19" s="2512"/>
      <c r="D19" s="2513"/>
      <c r="E19" s="562"/>
      <c r="F19" s="562"/>
    </row>
    <row r="20" spans="1:6" ht="18">
      <c r="A20" s="2510"/>
      <c r="B20" s="2511"/>
      <c r="C20" s="2512"/>
      <c r="D20" s="2513"/>
      <c r="E20" s="562"/>
      <c r="F20" s="562"/>
    </row>
    <row r="21" spans="1:12" ht="18">
      <c r="A21" s="562"/>
      <c r="B21" s="3013" t="s">
        <v>122</v>
      </c>
      <c r="C21" s="3013"/>
      <c r="D21" s="3013"/>
      <c r="E21" s="1071"/>
      <c r="F21" s="1071"/>
      <c r="G21" s="1071"/>
      <c r="H21" s="1071"/>
      <c r="I21" s="1072"/>
      <c r="J21" s="3002"/>
      <c r="K21" s="3002"/>
      <c r="L21" s="3002"/>
    </row>
    <row r="22" spans="1:12" ht="18">
      <c r="A22" s="562"/>
      <c r="B22" s="562"/>
      <c r="C22" s="562"/>
      <c r="D22" s="561"/>
      <c r="E22" s="561"/>
      <c r="F22" s="561"/>
      <c r="G22" s="561"/>
      <c r="H22" s="561"/>
      <c r="I22" s="561"/>
      <c r="J22" s="561"/>
      <c r="K22" s="1" t="s">
        <v>182</v>
      </c>
      <c r="L22" s="561"/>
    </row>
    <row r="23" ht="18" customHeight="1"/>
  </sheetData>
  <sheetProtection/>
  <mergeCells count="15">
    <mergeCell ref="F3:F4"/>
    <mergeCell ref="G3:I3"/>
    <mergeCell ref="J3:L3"/>
    <mergeCell ref="M3:O3"/>
    <mergeCell ref="A10:C10"/>
    <mergeCell ref="A11:E18"/>
    <mergeCell ref="B21:D21"/>
    <mergeCell ref="J21:L21"/>
    <mergeCell ref="A1:O1"/>
    <mergeCell ref="A2:O2"/>
    <mergeCell ref="A3:A4"/>
    <mergeCell ref="B3:B4"/>
    <mergeCell ref="C3:C4"/>
    <mergeCell ref="D3:D4"/>
    <mergeCell ref="E3:E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Y18"/>
  <sheetViews>
    <sheetView showGridLines="0" view="pageBreakPreview" zoomScale="85" zoomScaleNormal="75" zoomScaleSheetLayoutView="85" zoomScalePageLayoutView="0" workbookViewId="0" topLeftCell="A1">
      <selection activeCell="AH7" sqref="AH7"/>
    </sheetView>
  </sheetViews>
  <sheetFormatPr defaultColWidth="9.140625" defaultRowHeight="12.75"/>
  <cols>
    <col min="1" max="1" width="5.7109375" style="2177" customWidth="1"/>
    <col min="2" max="2" width="47.7109375" style="2177" customWidth="1"/>
    <col min="3" max="4" width="14.28125" style="2177" customWidth="1"/>
    <col min="5" max="5" width="20.57421875" style="2177" customWidth="1"/>
    <col min="6" max="6" width="14.28125" style="2177" customWidth="1"/>
    <col min="7" max="7" width="16.28125" style="2177" customWidth="1"/>
    <col min="8" max="10" width="12.7109375" style="2177" customWidth="1"/>
    <col min="11" max="11" width="17.28125" style="2177" customWidth="1"/>
    <col min="12" max="14" width="12.7109375" style="2177" customWidth="1"/>
    <col min="15" max="15" width="14.140625" style="2177" customWidth="1"/>
    <col min="16" max="16" width="13.7109375" style="2177" customWidth="1"/>
    <col min="17" max="19" width="12.7109375" style="2177" hidden="1" customWidth="1"/>
    <col min="20" max="20" width="17.28125" style="2177" hidden="1" customWidth="1"/>
    <col min="21" max="23" width="12.7109375" style="2177" hidden="1" customWidth="1"/>
    <col min="24" max="24" width="14.140625" style="2177" hidden="1" customWidth="1"/>
    <col min="25" max="25" width="13.7109375" style="2177" hidden="1" customWidth="1"/>
    <col min="26" max="16384" width="9.140625" style="2177" customWidth="1"/>
  </cols>
  <sheetData>
    <row r="1" spans="1:16" ht="20.25" customHeight="1">
      <c r="A1" s="3387">
        <f>Анкета!A5</f>
        <v>0</v>
      </c>
      <c r="B1" s="3387"/>
      <c r="C1" s="3387"/>
      <c r="D1" s="3387"/>
      <c r="E1" s="3387"/>
      <c r="F1" s="3387"/>
      <c r="G1" s="3387"/>
      <c r="H1" s="3387"/>
      <c r="I1" s="3387"/>
      <c r="J1" s="3387"/>
      <c r="K1" s="3387"/>
      <c r="L1" s="3387"/>
      <c r="M1" s="3387"/>
      <c r="N1" s="3387"/>
      <c r="O1" s="3387"/>
      <c r="P1" s="3387"/>
    </row>
    <row r="2" spans="1:16" ht="18.75" customHeight="1" thickBot="1">
      <c r="A2" s="3386" t="s">
        <v>373</v>
      </c>
      <c r="B2" s="3386"/>
      <c r="C2" s="3386"/>
      <c r="D2" s="3386"/>
      <c r="E2" s="3386"/>
      <c r="F2" s="3386"/>
      <c r="G2" s="3386"/>
      <c r="H2" s="3386"/>
      <c r="I2" s="3386"/>
      <c r="J2" s="3386"/>
      <c r="K2" s="3386"/>
      <c r="L2" s="3386"/>
      <c r="M2" s="3386"/>
      <c r="N2" s="3386"/>
      <c r="O2" s="3386"/>
      <c r="P2" s="3386"/>
    </row>
    <row r="3" spans="1:25" ht="40.5" customHeight="1" thickBot="1">
      <c r="A3" s="3375" t="s">
        <v>22</v>
      </c>
      <c r="B3" s="3375" t="s">
        <v>23</v>
      </c>
      <c r="C3" s="3377" t="s">
        <v>24</v>
      </c>
      <c r="D3" s="3379" t="s">
        <v>844</v>
      </c>
      <c r="E3" s="3380"/>
      <c r="F3" s="3381"/>
      <c r="G3" s="3382" t="s">
        <v>817</v>
      </c>
      <c r="H3" s="3372" t="s">
        <v>789</v>
      </c>
      <c r="I3" s="3373"/>
      <c r="J3" s="3374"/>
      <c r="K3" s="3384" t="s">
        <v>802</v>
      </c>
      <c r="L3" s="3385"/>
      <c r="M3" s="3385"/>
      <c r="N3" s="3372" t="s">
        <v>836</v>
      </c>
      <c r="O3" s="3373"/>
      <c r="P3" s="3374"/>
      <c r="Q3" s="3364" t="s">
        <v>790</v>
      </c>
      <c r="R3" s="3365"/>
      <c r="S3" s="3366"/>
      <c r="T3" s="3364" t="s">
        <v>815</v>
      </c>
      <c r="U3" s="3365"/>
      <c r="V3" s="3366"/>
      <c r="W3" s="3367" t="s">
        <v>838</v>
      </c>
      <c r="X3" s="3368"/>
      <c r="Y3" s="3369"/>
    </row>
    <row r="4" spans="1:25" s="2241" customFormat="1" ht="18.75" thickBot="1">
      <c r="A4" s="3376"/>
      <c r="B4" s="3376"/>
      <c r="C4" s="3378"/>
      <c r="D4" s="2289" t="s">
        <v>25</v>
      </c>
      <c r="E4" s="2236" t="s">
        <v>750</v>
      </c>
      <c r="F4" s="2237" t="s">
        <v>751</v>
      </c>
      <c r="G4" s="3383"/>
      <c r="H4" s="2238" t="s">
        <v>25</v>
      </c>
      <c r="I4" s="2239" t="s">
        <v>489</v>
      </c>
      <c r="J4" s="2240" t="s">
        <v>26</v>
      </c>
      <c r="K4" s="2396" t="s">
        <v>25</v>
      </c>
      <c r="L4" s="2397" t="s">
        <v>489</v>
      </c>
      <c r="M4" s="2398" t="s">
        <v>26</v>
      </c>
      <c r="N4" s="2286" t="s">
        <v>25</v>
      </c>
      <c r="O4" s="2287" t="s">
        <v>489</v>
      </c>
      <c r="P4" s="2288" t="s">
        <v>26</v>
      </c>
      <c r="Q4" s="2554" t="s">
        <v>25</v>
      </c>
      <c r="R4" s="2555" t="s">
        <v>489</v>
      </c>
      <c r="S4" s="2556" t="s">
        <v>26</v>
      </c>
      <c r="T4" s="2557" t="s">
        <v>25</v>
      </c>
      <c r="U4" s="2558" t="s">
        <v>489</v>
      </c>
      <c r="V4" s="2559" t="s">
        <v>26</v>
      </c>
      <c r="W4" s="2560" t="s">
        <v>25</v>
      </c>
      <c r="X4" s="2561" t="s">
        <v>489</v>
      </c>
      <c r="Y4" s="2562" t="s">
        <v>26</v>
      </c>
    </row>
    <row r="5" spans="1:25" s="2252" customFormat="1" ht="18">
      <c r="A5" s="2242"/>
      <c r="B5" s="2243" t="s">
        <v>159</v>
      </c>
      <c r="C5" s="2244" t="s">
        <v>46</v>
      </c>
      <c r="D5" s="2245">
        <f>D7+D11</f>
        <v>0</v>
      </c>
      <c r="E5" s="2246"/>
      <c r="F5" s="2247"/>
      <c r="G5" s="2248">
        <f>G7+G11</f>
        <v>0</v>
      </c>
      <c r="H5" s="2249" t="e">
        <f>I5+J5</f>
        <v>#DIV/0!</v>
      </c>
      <c r="I5" s="2250" t="e">
        <f>I7+I11</f>
        <v>#DIV/0!</v>
      </c>
      <c r="J5" s="2251">
        <f>J7+J11</f>
        <v>0</v>
      </c>
      <c r="K5" s="2399" t="e">
        <f>L5+M5</f>
        <v>#DIV/0!</v>
      </c>
      <c r="L5" s="2400" t="e">
        <f>L7+L11</f>
        <v>#DIV/0!</v>
      </c>
      <c r="M5" s="2401">
        <f>M7+M11</f>
        <v>0</v>
      </c>
      <c r="N5" s="2406" t="e">
        <f>O5+P5</f>
        <v>#DIV/0!</v>
      </c>
      <c r="O5" s="2407" t="e">
        <f>O7+O11</f>
        <v>#DIV/0!</v>
      </c>
      <c r="P5" s="2408">
        <f>P7+P11</f>
        <v>0</v>
      </c>
      <c r="Q5" s="2563" t="e">
        <f>R5+S5</f>
        <v>#DIV/0!</v>
      </c>
      <c r="R5" s="2564" t="e">
        <f>R7+R11</f>
        <v>#DIV/0!</v>
      </c>
      <c r="S5" s="2565">
        <f>S7+S11</f>
        <v>0</v>
      </c>
      <c r="T5" s="2566" t="e">
        <f>U5+V5</f>
        <v>#DIV/0!</v>
      </c>
      <c r="U5" s="2567" t="e">
        <f>U7+U11</f>
        <v>#DIV/0!</v>
      </c>
      <c r="V5" s="2568" t="e">
        <f>V7+V11</f>
        <v>#DIV/0!</v>
      </c>
      <c r="W5" s="2569" t="e">
        <f>X5+Y5</f>
        <v>#DIV/0!</v>
      </c>
      <c r="X5" s="2570" t="e">
        <f>X7+X11</f>
        <v>#DIV/0!</v>
      </c>
      <c r="Y5" s="2571" t="e">
        <f>Y7+Y11</f>
        <v>#DIV/0!</v>
      </c>
    </row>
    <row r="6" spans="1:25" s="2265" customFormat="1" ht="18.75">
      <c r="A6" s="2253"/>
      <c r="B6" s="2254" t="s">
        <v>158</v>
      </c>
      <c r="C6" s="2255" t="s">
        <v>31</v>
      </c>
      <c r="D6" s="2256"/>
      <c r="E6" s="2257"/>
      <c r="F6" s="2258"/>
      <c r="G6" s="2259"/>
      <c r="H6" s="2260"/>
      <c r="I6" s="2261"/>
      <c r="J6" s="2262"/>
      <c r="K6" s="2263"/>
      <c r="L6" s="2264"/>
      <c r="M6" s="2284"/>
      <c r="N6" s="2413"/>
      <c r="O6" s="2414"/>
      <c r="P6" s="2415"/>
      <c r="Q6" s="2572"/>
      <c r="R6" s="2573"/>
      <c r="S6" s="2574"/>
      <c r="T6" s="2575"/>
      <c r="U6" s="2576"/>
      <c r="V6" s="2577"/>
      <c r="W6" s="2578"/>
      <c r="X6" s="2579"/>
      <c r="Y6" s="2580"/>
    </row>
    <row r="7" spans="1:25" ht="18">
      <c r="A7" s="2266">
        <v>1</v>
      </c>
      <c r="B7" s="2267" t="str">
        <f>'[4]СВОД 2021'!B49</f>
        <v>Величина нормативной прибыли</v>
      </c>
      <c r="C7" s="2268" t="s">
        <v>46</v>
      </c>
      <c r="D7" s="2245">
        <f>D8+D9+D10</f>
        <v>0</v>
      </c>
      <c r="E7" s="2246"/>
      <c r="F7" s="2247"/>
      <c r="G7" s="2269">
        <f>G8+G9+G10</f>
        <v>0</v>
      </c>
      <c r="H7" s="2270">
        <f>I7+J7</f>
        <v>0</v>
      </c>
      <c r="I7" s="2271">
        <f>I8+I9+I10</f>
        <v>0</v>
      </c>
      <c r="J7" s="2272">
        <f>J8+J9+J10</f>
        <v>0</v>
      </c>
      <c r="K7" s="2402">
        <f>L7+M7</f>
        <v>0</v>
      </c>
      <c r="L7" s="2403">
        <f>L8+L9+L10</f>
        <v>0</v>
      </c>
      <c r="M7" s="2404">
        <f>M8+M9+M10</f>
        <v>0</v>
      </c>
      <c r="N7" s="2409">
        <f>O7+P7</f>
        <v>0</v>
      </c>
      <c r="O7" s="2410">
        <f>O8+O9+O10</f>
        <v>0</v>
      </c>
      <c r="P7" s="2411">
        <f>P8+P9+P10</f>
        <v>0</v>
      </c>
      <c r="Q7" s="2581">
        <f>R7+S7</f>
        <v>0</v>
      </c>
      <c r="R7" s="2582">
        <f>R8+R9+R10</f>
        <v>0</v>
      </c>
      <c r="S7" s="2583">
        <f>S8+S9+S10</f>
        <v>0</v>
      </c>
      <c r="T7" s="2584">
        <f>U7+V7</f>
        <v>0</v>
      </c>
      <c r="U7" s="2585">
        <f>U8+U9+U10</f>
        <v>0</v>
      </c>
      <c r="V7" s="2586">
        <f>V8+V9+V10</f>
        <v>0</v>
      </c>
      <c r="W7" s="2587">
        <f>X7+Y7</f>
        <v>0</v>
      </c>
      <c r="X7" s="2588">
        <f>X8+X9+X10</f>
        <v>0</v>
      </c>
      <c r="Y7" s="2589">
        <f>Y8+Y9+Y10</f>
        <v>0</v>
      </c>
    </row>
    <row r="8" spans="1:25" ht="30.75">
      <c r="A8" s="2273" t="s">
        <v>67</v>
      </c>
      <c r="B8" s="2117" t="str">
        <f>'[4]СВОД 2021'!B50</f>
        <v>Расходы на капитальные вложения (инвестиции)</v>
      </c>
      <c r="C8" s="2274" t="s">
        <v>46</v>
      </c>
      <c r="D8" s="2275"/>
      <c r="E8" s="2276"/>
      <c r="F8" s="2277"/>
      <c r="G8" s="2278"/>
      <c r="H8" s="2270">
        <f>I8+J8</f>
        <v>0</v>
      </c>
      <c r="I8" s="2412"/>
      <c r="J8" s="2280"/>
      <c r="K8" s="2402">
        <f>L8+M8</f>
        <v>0</v>
      </c>
      <c r="L8" s="2281"/>
      <c r="M8" s="2285"/>
      <c r="N8" s="2409">
        <f>O8+P8</f>
        <v>0</v>
      </c>
      <c r="O8" s="2416"/>
      <c r="P8" s="2417"/>
      <c r="Q8" s="2581">
        <f>R8+S8</f>
        <v>0</v>
      </c>
      <c r="R8" s="2590"/>
      <c r="S8" s="2591"/>
      <c r="T8" s="2584">
        <f>U8+V8</f>
        <v>0</v>
      </c>
      <c r="U8" s="2592"/>
      <c r="V8" s="2593"/>
      <c r="W8" s="2587">
        <f>X8+Y8</f>
        <v>0</v>
      </c>
      <c r="X8" s="2588"/>
      <c r="Y8" s="2589"/>
    </row>
    <row r="9" spans="1:25" ht="60.75">
      <c r="A9" s="2273" t="s">
        <v>68</v>
      </c>
      <c r="B9" s="2117" t="str">
        <f>'[4]СВОД 2021'!B51</f>
        <v>Расходы на погашение и обслуживание заемных средств, привлекаемых на реализацию мероприятий инвестиционной программы</v>
      </c>
      <c r="C9" s="2274" t="s">
        <v>46</v>
      </c>
      <c r="D9" s="2275"/>
      <c r="E9" s="2276"/>
      <c r="F9" s="2277"/>
      <c r="G9" s="2278"/>
      <c r="H9" s="2270">
        <f>I9+J9</f>
        <v>0</v>
      </c>
      <c r="I9" s="2279"/>
      <c r="J9" s="2280"/>
      <c r="K9" s="2402">
        <f>L9+M9</f>
        <v>0</v>
      </c>
      <c r="L9" s="2281"/>
      <c r="M9" s="2285"/>
      <c r="N9" s="2409">
        <f>O9+P9</f>
        <v>0</v>
      </c>
      <c r="O9" s="2416"/>
      <c r="P9" s="2417"/>
      <c r="Q9" s="2581">
        <f>R9+S9</f>
        <v>0</v>
      </c>
      <c r="R9" s="2590"/>
      <c r="S9" s="2591"/>
      <c r="T9" s="2584">
        <f>U9+V9</f>
        <v>0</v>
      </c>
      <c r="U9" s="2592"/>
      <c r="V9" s="2593"/>
      <c r="W9" s="2587">
        <f>X9+Y9</f>
        <v>0</v>
      </c>
      <c r="X9" s="2588"/>
      <c r="Y9" s="2589"/>
    </row>
    <row r="10" spans="1:25" ht="45.75">
      <c r="A10" s="2273" t="s">
        <v>69</v>
      </c>
      <c r="B10" s="2117" t="str">
        <f>'[4]СВОД 2021'!B52</f>
        <v>Экономически обоснованные расходы на выплаты, предусмотренные коллективными договорами</v>
      </c>
      <c r="C10" s="2274" t="s">
        <v>46</v>
      </c>
      <c r="D10" s="2275"/>
      <c r="E10" s="2276"/>
      <c r="F10" s="2277"/>
      <c r="G10" s="2278"/>
      <c r="H10" s="2270">
        <f>I10+J10</f>
        <v>0</v>
      </c>
      <c r="I10" s="2279"/>
      <c r="J10" s="2280"/>
      <c r="K10" s="2402">
        <f>L10+M10</f>
        <v>0</v>
      </c>
      <c r="L10" s="2281"/>
      <c r="M10" s="2285"/>
      <c r="N10" s="2409">
        <f>O10+P10</f>
        <v>0</v>
      </c>
      <c r="O10" s="2416"/>
      <c r="P10" s="2417"/>
      <c r="Q10" s="2581">
        <f>R10+S10</f>
        <v>0</v>
      </c>
      <c r="R10" s="2590"/>
      <c r="S10" s="2591"/>
      <c r="T10" s="2584">
        <f>U10+V10</f>
        <v>0</v>
      </c>
      <c r="U10" s="2592"/>
      <c r="V10" s="2593"/>
      <c r="W10" s="2587">
        <f>X10+Y10</f>
        <v>0</v>
      </c>
      <c r="X10" s="2588"/>
      <c r="Y10" s="2589"/>
    </row>
    <row r="11" spans="1:25" ht="31.5">
      <c r="A11" s="2266">
        <v>2</v>
      </c>
      <c r="B11" s="2132" t="str">
        <f>'[4]СВОД 2021'!B53</f>
        <v>Расчетная предпринимательская прибыль</v>
      </c>
      <c r="C11" s="2268" t="s">
        <v>46</v>
      </c>
      <c r="D11" s="2245"/>
      <c r="E11" s="2246"/>
      <c r="F11" s="2247"/>
      <c r="G11" s="2269"/>
      <c r="H11" s="2270" t="e">
        <f>I11+J11</f>
        <v>#DIV/0!</v>
      </c>
      <c r="I11" s="2279" t="e">
        <f>I12*5%</f>
        <v>#DIV/0!</v>
      </c>
      <c r="J11" s="2280">
        <f>J12*5%</f>
        <v>0</v>
      </c>
      <c r="K11" s="2402" t="e">
        <f>L11+M11</f>
        <v>#DIV/0!</v>
      </c>
      <c r="L11" s="2281" t="e">
        <f>L12*5%</f>
        <v>#DIV/0!</v>
      </c>
      <c r="M11" s="2285">
        <f>M12*5%</f>
        <v>0</v>
      </c>
      <c r="N11" s="2409" t="e">
        <f>O11+P11</f>
        <v>#DIV/0!</v>
      </c>
      <c r="O11" s="2416" t="e">
        <f>O12*5%</f>
        <v>#DIV/0!</v>
      </c>
      <c r="P11" s="2417">
        <f>P12*5%</f>
        <v>0</v>
      </c>
      <c r="Q11" s="2581" t="e">
        <f>R11+S11</f>
        <v>#DIV/0!</v>
      </c>
      <c r="R11" s="2590" t="e">
        <f>R12*5%</f>
        <v>#DIV/0!</v>
      </c>
      <c r="S11" s="2591">
        <f>S12*5%</f>
        <v>0</v>
      </c>
      <c r="T11" s="2584" t="e">
        <f>U11+V11</f>
        <v>#DIV/0!</v>
      </c>
      <c r="U11" s="2592" t="e">
        <f>U12*5%</f>
        <v>#DIV/0!</v>
      </c>
      <c r="V11" s="2593" t="e">
        <f>V12*5%</f>
        <v>#DIV/0!</v>
      </c>
      <c r="W11" s="2587" t="e">
        <f>X11+Y11</f>
        <v>#DIV/0!</v>
      </c>
      <c r="X11" s="2588" t="e">
        <f>X12*5%</f>
        <v>#DIV/0!</v>
      </c>
      <c r="Y11" s="2589" t="e">
        <f>Y12*5%</f>
        <v>#DIV/0!</v>
      </c>
    </row>
    <row r="12" spans="1:25" s="2382" customFormat="1" ht="19.5" thickBot="1">
      <c r="A12" s="2374"/>
      <c r="B12" s="2375" t="s">
        <v>571</v>
      </c>
      <c r="C12" s="2376" t="s">
        <v>46</v>
      </c>
      <c r="D12" s="2377">
        <f>'СВОД 2025-2027'!D57</f>
        <v>0</v>
      </c>
      <c r="E12" s="2378"/>
      <c r="F12" s="2379"/>
      <c r="G12" s="2380">
        <f>'СВОД 2025-2027'!G57</f>
        <v>0</v>
      </c>
      <c r="H12" s="2381" t="e">
        <f>'СВОД 2025-2027'!H57</f>
        <v>#DIV/0!</v>
      </c>
      <c r="I12" s="2381" t="e">
        <f>'СВОД 2025-2027'!I57</f>
        <v>#DIV/0!</v>
      </c>
      <c r="J12" s="2381">
        <f>'СВОД 2025-2027'!J57</f>
        <v>0</v>
      </c>
      <c r="K12" s="2405" t="e">
        <f>'СВОД 2025-2027'!K57</f>
        <v>#DIV/0!</v>
      </c>
      <c r="L12" s="2405" t="e">
        <f>'СВОД 2025-2027'!L57</f>
        <v>#DIV/0!</v>
      </c>
      <c r="M12" s="2405">
        <f>'СВОД 2025-2027'!M57</f>
        <v>0</v>
      </c>
      <c r="N12" s="2405" t="e">
        <f>'СВОД 2025-2027'!N57</f>
        <v>#DIV/0!</v>
      </c>
      <c r="O12" s="2405" t="e">
        <f>'СВОД 2025-2027'!O57</f>
        <v>#DIV/0!</v>
      </c>
      <c r="P12" s="2405">
        <f>'СВОД 2025-2027'!P57</f>
        <v>0</v>
      </c>
      <c r="Q12" s="2594" t="e">
        <f>'СВОД 2025-2027'!Q57</f>
        <v>#DIV/0!</v>
      </c>
      <c r="R12" s="2594" t="e">
        <f>'СВОД 2025-2027'!R57</f>
        <v>#DIV/0!</v>
      </c>
      <c r="S12" s="2594">
        <f>'СВОД 2025-2027'!S57</f>
        <v>0</v>
      </c>
      <c r="T12" s="2595" t="e">
        <f>'СВОД 2025-2027'!T57</f>
        <v>#DIV/0!</v>
      </c>
      <c r="U12" s="2595" t="e">
        <f>'СВОД 2025-2027'!U57</f>
        <v>#DIV/0!</v>
      </c>
      <c r="V12" s="2595" t="e">
        <f>'СВОД 2025-2027'!V57</f>
        <v>#DIV/0!</v>
      </c>
      <c r="W12" s="2595" t="e">
        <f>'СВОД 2025-2027'!W57</f>
        <v>#DIV/0!</v>
      </c>
      <c r="X12" s="2595" t="e">
        <f>'СВОД 2025-2027'!X57</f>
        <v>#DIV/0!</v>
      </c>
      <c r="Y12" s="2595" t="e">
        <f>'СВОД 2025-2027'!Y57</f>
        <v>#DIV/0!</v>
      </c>
    </row>
    <row r="14" spans="1:2" ht="18">
      <c r="A14" s="3388" t="s">
        <v>767</v>
      </c>
      <c r="B14" s="3388"/>
    </row>
    <row r="15" spans="2:3" ht="75.75" customHeight="1">
      <c r="B15" s="3370" t="s">
        <v>786</v>
      </c>
      <c r="C15" s="3371"/>
    </row>
    <row r="16" spans="2:3" ht="55.5" customHeight="1">
      <c r="B16" s="2282"/>
      <c r="C16" s="2282"/>
    </row>
    <row r="17" spans="2:19" ht="18">
      <c r="B17" s="3207" t="s">
        <v>122</v>
      </c>
      <c r="C17" s="3207"/>
      <c r="D17" s="3207"/>
      <c r="E17" s="2183"/>
      <c r="F17" s="2183"/>
      <c r="G17" s="2184"/>
      <c r="H17" s="2184"/>
      <c r="I17" s="2283"/>
      <c r="J17" s="2184"/>
      <c r="Q17" s="2184"/>
      <c r="R17" s="2283"/>
      <c r="S17" s="2184"/>
    </row>
    <row r="18" spans="2:19" ht="18">
      <c r="B18" s="2188"/>
      <c r="C18" s="2188"/>
      <c r="D18" s="2189"/>
      <c r="E18" s="2189"/>
      <c r="F18" s="2189"/>
      <c r="G18" s="2189"/>
      <c r="H18" s="2189"/>
      <c r="I18" s="2189"/>
      <c r="J18" s="2010" t="s">
        <v>182</v>
      </c>
      <c r="Q18" s="2189"/>
      <c r="R18" s="2189"/>
      <c r="S18" s="2010" t="s">
        <v>182</v>
      </c>
    </row>
  </sheetData>
  <sheetProtection/>
  <mergeCells count="16">
    <mergeCell ref="A2:P2"/>
    <mergeCell ref="A1:P1"/>
    <mergeCell ref="A14:B14"/>
    <mergeCell ref="A3:A4"/>
    <mergeCell ref="B3:B4"/>
    <mergeCell ref="C3:C4"/>
    <mergeCell ref="D3:F3"/>
    <mergeCell ref="G3:G4"/>
    <mergeCell ref="H3:J3"/>
    <mergeCell ref="Q3:S3"/>
    <mergeCell ref="T3:V3"/>
    <mergeCell ref="W3:Y3"/>
    <mergeCell ref="B15:C15"/>
    <mergeCell ref="B17:D17"/>
    <mergeCell ref="N3:P3"/>
    <mergeCell ref="K3:M3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7">
    <tabColor rgb="FF7030A0"/>
    <pageSetUpPr fitToPage="1"/>
  </sheetPr>
  <dimension ref="A1:AR64"/>
  <sheetViews>
    <sheetView showGridLines="0" view="pageBreakPreview" zoomScale="70" zoomScaleNormal="60" zoomScaleSheetLayoutView="70" zoomScalePageLayoutView="0" workbookViewId="0" topLeftCell="A1">
      <pane xSplit="2" ySplit="4" topLeftCell="D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4" sqref="AE14"/>
    </sheetView>
  </sheetViews>
  <sheetFormatPr defaultColWidth="9.140625" defaultRowHeight="12.75"/>
  <cols>
    <col min="1" max="1" width="8.7109375" style="39" customWidth="1"/>
    <col min="2" max="2" width="69.421875" style="9" customWidth="1"/>
    <col min="3" max="3" width="13.8515625" style="7" customWidth="1"/>
    <col min="4" max="5" width="12.7109375" style="7" customWidth="1"/>
    <col min="6" max="6" width="17.00390625" style="7" customWidth="1"/>
    <col min="7" max="7" width="17.140625" style="7" customWidth="1"/>
    <col min="8" max="10" width="12.7109375" style="8" customWidth="1"/>
    <col min="11" max="14" width="12.7109375" style="7" customWidth="1"/>
    <col min="15" max="15" width="13.421875" style="7" customWidth="1"/>
    <col min="16" max="16" width="13.7109375" style="7" customWidth="1"/>
    <col min="17" max="25" width="12.7109375" style="7" hidden="1" customWidth="1"/>
    <col min="26" max="26" width="9.140625" style="7" hidden="1" customWidth="1"/>
    <col min="27" max="41" width="11.7109375" style="7" customWidth="1"/>
    <col min="42" max="16384" width="9.140625" style="7" customWidth="1"/>
  </cols>
  <sheetData>
    <row r="1" spans="1:25" ht="42" customHeight="1" thickBot="1">
      <c r="A1" s="3425">
        <f>Анкета!A5</f>
        <v>0</v>
      </c>
      <c r="B1" s="3425"/>
      <c r="C1" s="3425"/>
      <c r="D1" s="3425"/>
      <c r="E1" s="3425"/>
      <c r="F1" s="3425"/>
      <c r="G1" s="3425"/>
      <c r="H1" s="3425"/>
      <c r="I1" s="3425"/>
      <c r="J1" s="3425"/>
      <c r="K1" s="3425"/>
      <c r="L1" s="3425"/>
      <c r="M1" s="3425"/>
      <c r="N1" s="3425"/>
      <c r="O1" s="3425"/>
      <c r="P1" s="3425"/>
      <c r="Q1" s="3425"/>
      <c r="R1" s="3425"/>
      <c r="S1" s="3425"/>
      <c r="T1" s="3425"/>
      <c r="U1" s="3425"/>
      <c r="V1" s="3425"/>
      <c r="W1" s="3425"/>
      <c r="X1" s="3425"/>
      <c r="Y1" s="3425"/>
    </row>
    <row r="2" spans="1:25" ht="42.75" customHeight="1">
      <c r="A2" s="2951" t="s">
        <v>22</v>
      </c>
      <c r="B2" s="2951" t="s">
        <v>23</v>
      </c>
      <c r="C2" s="2948" t="s">
        <v>24</v>
      </c>
      <c r="D2" s="2942" t="s">
        <v>845</v>
      </c>
      <c r="E2" s="2943"/>
      <c r="F2" s="2944"/>
      <c r="G2" s="3416" t="s">
        <v>817</v>
      </c>
      <c r="H2" s="3008" t="s">
        <v>789</v>
      </c>
      <c r="I2" s="3008"/>
      <c r="J2" s="3009"/>
      <c r="K2" s="3007" t="s">
        <v>802</v>
      </c>
      <c r="L2" s="3008"/>
      <c r="M2" s="3009"/>
      <c r="N2" s="3007" t="s">
        <v>836</v>
      </c>
      <c r="O2" s="3008"/>
      <c r="P2" s="3009"/>
      <c r="Q2" s="3409" t="s">
        <v>790</v>
      </c>
      <c r="R2" s="3410"/>
      <c r="S2" s="3411"/>
      <c r="T2" s="3409" t="s">
        <v>815</v>
      </c>
      <c r="U2" s="3410"/>
      <c r="V2" s="3411"/>
      <c r="W2" s="3400" t="s">
        <v>838</v>
      </c>
      <c r="X2" s="3401"/>
      <c r="Y2" s="3402"/>
    </row>
    <row r="3" spans="1:44" s="19" customFormat="1" ht="16.5" thickBot="1">
      <c r="A3" s="2953"/>
      <c r="B3" s="2953"/>
      <c r="C3" s="2950"/>
      <c r="D3" s="584" t="s">
        <v>25</v>
      </c>
      <c r="E3" s="585" t="s">
        <v>489</v>
      </c>
      <c r="F3" s="587" t="s">
        <v>26</v>
      </c>
      <c r="G3" s="3417"/>
      <c r="H3" s="1278" t="s">
        <v>25</v>
      </c>
      <c r="I3" s="589" t="s">
        <v>489</v>
      </c>
      <c r="J3" s="590" t="s">
        <v>26</v>
      </c>
      <c r="K3" s="588" t="s">
        <v>25</v>
      </c>
      <c r="L3" s="589" t="s">
        <v>489</v>
      </c>
      <c r="M3" s="590" t="s">
        <v>26</v>
      </c>
      <c r="N3" s="588" t="s">
        <v>25</v>
      </c>
      <c r="O3" s="589" t="s">
        <v>489</v>
      </c>
      <c r="P3" s="590" t="s">
        <v>26</v>
      </c>
      <c r="Q3" s="1421" t="s">
        <v>25</v>
      </c>
      <c r="R3" s="1422" t="s">
        <v>489</v>
      </c>
      <c r="S3" s="1423" t="s">
        <v>26</v>
      </c>
      <c r="T3" s="1421" t="s">
        <v>25</v>
      </c>
      <c r="U3" s="1422" t="s">
        <v>489</v>
      </c>
      <c r="V3" s="1423" t="s">
        <v>26</v>
      </c>
      <c r="W3" s="1421" t="s">
        <v>25</v>
      </c>
      <c r="X3" s="1422" t="s">
        <v>489</v>
      </c>
      <c r="Y3" s="1423" t="s">
        <v>26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s="20" customFormat="1" ht="21" thickBot="1">
      <c r="A4" s="3426" t="s">
        <v>142</v>
      </c>
      <c r="B4" s="3427"/>
      <c r="C4" s="3427"/>
      <c r="D4" s="3428"/>
      <c r="E4" s="3428"/>
      <c r="F4" s="3428"/>
      <c r="G4" s="3428"/>
      <c r="H4" s="3427"/>
      <c r="I4" s="3427"/>
      <c r="J4" s="3427"/>
      <c r="K4" s="3427"/>
      <c r="L4" s="3427"/>
      <c r="M4" s="3427"/>
      <c r="N4" s="3427"/>
      <c r="O4" s="3427"/>
      <c r="P4" s="3427"/>
      <c r="Q4" s="3403"/>
      <c r="R4" s="3404"/>
      <c r="S4" s="3404"/>
      <c r="T4" s="3404"/>
      <c r="U4" s="3404"/>
      <c r="V4" s="3404"/>
      <c r="W4" s="3404"/>
      <c r="X4" s="3404"/>
      <c r="Y4" s="340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s="235" customFormat="1" ht="16.5" customHeight="1">
      <c r="A5" s="1263" t="s">
        <v>45</v>
      </c>
      <c r="B5" s="1264" t="s">
        <v>27</v>
      </c>
      <c r="C5" s="819" t="s">
        <v>28</v>
      </c>
      <c r="D5" s="1288">
        <f>'Полезный отпуск'!F7</f>
        <v>0</v>
      </c>
      <c r="E5" s="1347"/>
      <c r="F5" s="1348"/>
      <c r="G5" s="1289">
        <f>'Полезный отпуск'!I7</f>
        <v>0</v>
      </c>
      <c r="H5" s="1357">
        <f>'Полезный отпуск'!L7</f>
        <v>0</v>
      </c>
      <c r="I5" s="1358"/>
      <c r="J5" s="1359"/>
      <c r="K5" s="1360">
        <f>'Полезный отпуск'!O7</f>
        <v>0</v>
      </c>
      <c r="L5" s="1358"/>
      <c r="M5" s="1359"/>
      <c r="N5" s="1360">
        <f>'Полезный отпуск'!P7</f>
        <v>0</v>
      </c>
      <c r="O5" s="1358"/>
      <c r="P5" s="1359"/>
      <c r="Q5" s="1424">
        <f>'Полезный отпуск'!Q7</f>
        <v>0</v>
      </c>
      <c r="R5" s="1358"/>
      <c r="S5" s="1359"/>
      <c r="T5" s="1424">
        <f>'Полезный отпуск'!T7</f>
        <v>0</v>
      </c>
      <c r="U5" s="1358"/>
      <c r="V5" s="1359"/>
      <c r="W5" s="1424">
        <f>'Полезный отпуск'!U7</f>
        <v>0</v>
      </c>
      <c r="X5" s="1358"/>
      <c r="Y5" s="135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235" customFormat="1" ht="16.5" customHeight="1">
      <c r="A6" s="1265" t="s">
        <v>51</v>
      </c>
      <c r="B6" s="1266" t="s">
        <v>29</v>
      </c>
      <c r="C6" s="743" t="s">
        <v>28</v>
      </c>
      <c r="D6" s="1290">
        <f>'Полезный отпуск'!F8</f>
        <v>0</v>
      </c>
      <c r="E6" s="1349"/>
      <c r="F6" s="1350"/>
      <c r="G6" s="1291">
        <f>'Полезный отпуск'!I8</f>
        <v>0</v>
      </c>
      <c r="H6" s="1361">
        <f>'Полезный отпуск'!L8</f>
        <v>0</v>
      </c>
      <c r="I6" s="1021"/>
      <c r="J6" s="1022"/>
      <c r="K6" s="1362">
        <f>'Полезный отпуск'!O8</f>
        <v>0</v>
      </c>
      <c r="L6" s="1021"/>
      <c r="M6" s="1022"/>
      <c r="N6" s="1362">
        <f>'Полезный отпуск'!P8</f>
        <v>0</v>
      </c>
      <c r="O6" s="1021"/>
      <c r="P6" s="1022"/>
      <c r="Q6" s="1425">
        <f>'Полезный отпуск'!Q8</f>
        <v>0</v>
      </c>
      <c r="R6" s="1021"/>
      <c r="S6" s="1022"/>
      <c r="T6" s="1425">
        <f>'Полезный отпуск'!T8</f>
        <v>0</v>
      </c>
      <c r="U6" s="1021"/>
      <c r="V6" s="1022"/>
      <c r="W6" s="1425">
        <f>'Полезный отпуск'!U8</f>
        <v>0</v>
      </c>
      <c r="X6" s="1021"/>
      <c r="Y6" s="102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235" customFormat="1" ht="16.5" customHeight="1">
      <c r="A7" s="1265" t="s">
        <v>84</v>
      </c>
      <c r="B7" s="1266" t="s">
        <v>30</v>
      </c>
      <c r="C7" s="743" t="s">
        <v>31</v>
      </c>
      <c r="D7" s="1301" t="e">
        <f>'Полезный отпуск'!F9</f>
        <v>#DIV/0!</v>
      </c>
      <c r="E7" s="1351"/>
      <c r="F7" s="1352"/>
      <c r="G7" s="1302" t="e">
        <f>'Полезный отпуск'!I9</f>
        <v>#DIV/0!</v>
      </c>
      <c r="H7" s="1363" t="e">
        <f>'Полезный отпуск'!L9</f>
        <v>#DIV/0!</v>
      </c>
      <c r="I7" s="1364"/>
      <c r="J7" s="1365"/>
      <c r="K7" s="1366" t="e">
        <f>'Полезный отпуск'!O9</f>
        <v>#DIV/0!</v>
      </c>
      <c r="L7" s="1364"/>
      <c r="M7" s="1365"/>
      <c r="N7" s="1366" t="e">
        <f>'Полезный отпуск'!P9</f>
        <v>#DIV/0!</v>
      </c>
      <c r="O7" s="1364"/>
      <c r="P7" s="1365"/>
      <c r="Q7" s="1426" t="e">
        <f>'Полезный отпуск'!Q9</f>
        <v>#DIV/0!</v>
      </c>
      <c r="R7" s="1364"/>
      <c r="S7" s="1365"/>
      <c r="T7" s="1426" t="e">
        <f>'Полезный отпуск'!T9</f>
        <v>#DIV/0!</v>
      </c>
      <c r="U7" s="1364"/>
      <c r="V7" s="1365"/>
      <c r="W7" s="1426" t="e">
        <f>'Полезный отпуск'!U9</f>
        <v>#DIV/0!</v>
      </c>
      <c r="X7" s="1364"/>
      <c r="Y7" s="136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235" customFormat="1" ht="16.5" customHeight="1">
      <c r="A8" s="1265" t="s">
        <v>52</v>
      </c>
      <c r="B8" s="1266" t="s">
        <v>32</v>
      </c>
      <c r="C8" s="743" t="s">
        <v>28</v>
      </c>
      <c r="D8" s="1290">
        <f>'Полезный отпуск'!F10</f>
        <v>0</v>
      </c>
      <c r="E8" s="1349"/>
      <c r="F8" s="1350"/>
      <c r="G8" s="1291">
        <f>'Полезный отпуск'!I10</f>
        <v>0</v>
      </c>
      <c r="H8" s="1361">
        <f>'Полезный отпуск'!L10</f>
        <v>0</v>
      </c>
      <c r="I8" s="1021"/>
      <c r="J8" s="1022"/>
      <c r="K8" s="1362">
        <f>'Полезный отпуск'!O10</f>
        <v>0</v>
      </c>
      <c r="L8" s="1021"/>
      <c r="M8" s="1022"/>
      <c r="N8" s="1362">
        <f>'Полезный отпуск'!P10</f>
        <v>0</v>
      </c>
      <c r="O8" s="1021"/>
      <c r="P8" s="1022"/>
      <c r="Q8" s="1425">
        <f>'Полезный отпуск'!Q10</f>
        <v>0</v>
      </c>
      <c r="R8" s="1021"/>
      <c r="S8" s="1022"/>
      <c r="T8" s="1425">
        <f>'Полезный отпуск'!T10</f>
        <v>0</v>
      </c>
      <c r="U8" s="1021"/>
      <c r="V8" s="1022"/>
      <c r="W8" s="1425">
        <f>'Полезный отпуск'!U10</f>
        <v>0</v>
      </c>
      <c r="X8" s="1021"/>
      <c r="Y8" s="102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235" customFormat="1" ht="16.5" customHeight="1">
      <c r="A9" s="1265" t="s">
        <v>53</v>
      </c>
      <c r="B9" s="1266" t="s">
        <v>33</v>
      </c>
      <c r="C9" s="743" t="s">
        <v>28</v>
      </c>
      <c r="D9" s="1290">
        <f>'Полезный отпуск'!F11</f>
        <v>0</v>
      </c>
      <c r="E9" s="1349"/>
      <c r="F9" s="1350"/>
      <c r="G9" s="1291">
        <f>'Полезный отпуск'!I11</f>
        <v>0</v>
      </c>
      <c r="H9" s="1361">
        <f>'Полезный отпуск'!L11</f>
        <v>0</v>
      </c>
      <c r="I9" s="1021"/>
      <c r="J9" s="1022"/>
      <c r="K9" s="1362">
        <f>'Полезный отпуск'!O11</f>
        <v>0</v>
      </c>
      <c r="L9" s="1021"/>
      <c r="M9" s="1022"/>
      <c r="N9" s="1362">
        <f>'Полезный отпуск'!P11</f>
        <v>0</v>
      </c>
      <c r="O9" s="1021"/>
      <c r="P9" s="1022"/>
      <c r="Q9" s="1425">
        <f>'Полезный отпуск'!Q11</f>
        <v>0</v>
      </c>
      <c r="R9" s="1021"/>
      <c r="S9" s="1022"/>
      <c r="T9" s="1425">
        <f>'Полезный отпуск'!T11</f>
        <v>0</v>
      </c>
      <c r="U9" s="1021"/>
      <c r="V9" s="1022"/>
      <c r="W9" s="1425">
        <f>'Полезный отпуск'!U11</f>
        <v>0</v>
      </c>
      <c r="X9" s="1021"/>
      <c r="Y9" s="1022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235" customFormat="1" ht="16.5" customHeight="1">
      <c r="A10" s="1265" t="s">
        <v>54</v>
      </c>
      <c r="B10" s="1266" t="s">
        <v>34</v>
      </c>
      <c r="C10" s="743" t="s">
        <v>28</v>
      </c>
      <c r="D10" s="1290">
        <f>'Полезный отпуск'!F12</f>
        <v>0</v>
      </c>
      <c r="E10" s="1349"/>
      <c r="F10" s="1350"/>
      <c r="G10" s="1291">
        <f>'Полезный отпуск'!I12</f>
        <v>0</v>
      </c>
      <c r="H10" s="1361">
        <f>'Полезный отпуск'!L12</f>
        <v>0</v>
      </c>
      <c r="I10" s="1021"/>
      <c r="J10" s="1022"/>
      <c r="K10" s="1362">
        <f>'Полезный отпуск'!O12</f>
        <v>0</v>
      </c>
      <c r="L10" s="1021"/>
      <c r="M10" s="1022"/>
      <c r="N10" s="1362">
        <f>'Полезный отпуск'!P12</f>
        <v>0</v>
      </c>
      <c r="O10" s="1021"/>
      <c r="P10" s="1022"/>
      <c r="Q10" s="1425">
        <f>'Полезный отпуск'!Q12</f>
        <v>0</v>
      </c>
      <c r="R10" s="1021"/>
      <c r="S10" s="1022"/>
      <c r="T10" s="1425">
        <f>'Полезный отпуск'!T12</f>
        <v>0</v>
      </c>
      <c r="U10" s="1021"/>
      <c r="V10" s="1022"/>
      <c r="W10" s="1425">
        <f>'Полезный отпуск'!U12</f>
        <v>0</v>
      </c>
      <c r="X10" s="1021"/>
      <c r="Y10" s="1022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235" customFormat="1" ht="16.5" customHeight="1">
      <c r="A11" s="1265" t="s">
        <v>386</v>
      </c>
      <c r="B11" s="1266" t="s">
        <v>30</v>
      </c>
      <c r="C11" s="743" t="s">
        <v>31</v>
      </c>
      <c r="D11" s="1301" t="e">
        <f>'Полезный отпуск'!F13</f>
        <v>#DIV/0!</v>
      </c>
      <c r="E11" s="1351"/>
      <c r="F11" s="1352"/>
      <c r="G11" s="1302" t="e">
        <f>'Полезный отпуск'!I13</f>
        <v>#DIV/0!</v>
      </c>
      <c r="H11" s="1363" t="e">
        <f>'Полезный отпуск'!L13</f>
        <v>#DIV/0!</v>
      </c>
      <c r="I11" s="1364"/>
      <c r="J11" s="1365"/>
      <c r="K11" s="1366" t="e">
        <f>'Полезный отпуск'!O13</f>
        <v>#DIV/0!</v>
      </c>
      <c r="L11" s="1364"/>
      <c r="M11" s="1365"/>
      <c r="N11" s="1366" t="e">
        <f>'Полезный отпуск'!P13</f>
        <v>#DIV/0!</v>
      </c>
      <c r="O11" s="1364"/>
      <c r="P11" s="1365"/>
      <c r="Q11" s="1426" t="e">
        <f>'Полезный отпуск'!Q13</f>
        <v>#DIV/0!</v>
      </c>
      <c r="R11" s="1364"/>
      <c r="S11" s="1365"/>
      <c r="T11" s="1426" t="e">
        <f>'Полезный отпуск'!T13</f>
        <v>#DIV/0!</v>
      </c>
      <c r="U11" s="1364"/>
      <c r="V11" s="1365"/>
      <c r="W11" s="1426" t="e">
        <f>'Полезный отпуск'!U13</f>
        <v>#DIV/0!</v>
      </c>
      <c r="X11" s="1364"/>
      <c r="Y11" s="1365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2548" customFormat="1" ht="16.5" customHeight="1">
      <c r="A12" s="1267" t="s">
        <v>57</v>
      </c>
      <c r="B12" s="1268" t="s">
        <v>35</v>
      </c>
      <c r="C12" s="1269" t="s">
        <v>28</v>
      </c>
      <c r="D12" s="1292">
        <f>'Полезный отпуск'!F14</f>
        <v>0</v>
      </c>
      <c r="E12" s="1353"/>
      <c r="F12" s="1354"/>
      <c r="G12" s="1293">
        <f>'Полезный отпуск'!I14</f>
        <v>0</v>
      </c>
      <c r="H12" s="2547">
        <f>'Полезный отпуск'!L14</f>
        <v>0</v>
      </c>
      <c r="I12" s="1367"/>
      <c r="J12" s="1368"/>
      <c r="K12" s="886">
        <f>'Полезный отпуск'!O14</f>
        <v>0</v>
      </c>
      <c r="L12" s="1367"/>
      <c r="M12" s="1368"/>
      <c r="N12" s="886">
        <f>'Полезный отпуск'!P14</f>
        <v>0</v>
      </c>
      <c r="O12" s="1367"/>
      <c r="P12" s="1368"/>
      <c r="Q12" s="920">
        <f>'Полезный отпуск'!Q14</f>
        <v>0</v>
      </c>
      <c r="R12" s="1427"/>
      <c r="S12" s="1428"/>
      <c r="T12" s="920">
        <f>'Полезный отпуск'!T14</f>
        <v>0</v>
      </c>
      <c r="U12" s="1427"/>
      <c r="V12" s="1428"/>
      <c r="W12" s="920">
        <f>'Полезный отпуск'!U14</f>
        <v>0</v>
      </c>
      <c r="X12" s="1427"/>
      <c r="Y12" s="142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39" customFormat="1" ht="16.5" customHeight="1">
      <c r="A13" s="1265" t="s">
        <v>36</v>
      </c>
      <c r="B13" s="1266" t="s">
        <v>37</v>
      </c>
      <c r="C13" s="743" t="s">
        <v>28</v>
      </c>
      <c r="D13" s="1290">
        <f>'Полезный отпуск'!F15</f>
        <v>0</v>
      </c>
      <c r="E13" s="1349"/>
      <c r="F13" s="1350"/>
      <c r="G13" s="1291">
        <f>'Полезный отпуск'!I15</f>
        <v>0</v>
      </c>
      <c r="H13" s="1361">
        <f>'Полезный отпуск'!L15</f>
        <v>0</v>
      </c>
      <c r="I13" s="1021"/>
      <c r="J13" s="1022"/>
      <c r="K13" s="1362">
        <f>'Полезный отпуск'!O15</f>
        <v>0</v>
      </c>
      <c r="L13" s="1021"/>
      <c r="M13" s="1022"/>
      <c r="N13" s="1362">
        <f>'Полезный отпуск'!P15</f>
        <v>0</v>
      </c>
      <c r="O13" s="1021"/>
      <c r="P13" s="1022"/>
      <c r="Q13" s="1425">
        <f>'Полезный отпуск'!Q15</f>
        <v>0</v>
      </c>
      <c r="R13" s="1021"/>
      <c r="S13" s="1022"/>
      <c r="T13" s="1425">
        <f>'Полезный отпуск'!T15</f>
        <v>0</v>
      </c>
      <c r="U13" s="1021"/>
      <c r="V13" s="1022"/>
      <c r="W13" s="1425">
        <f>'Полезный отпуск'!U15</f>
        <v>0</v>
      </c>
      <c r="X13" s="1021"/>
      <c r="Y13" s="1022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39" customFormat="1" ht="16.5" customHeight="1">
      <c r="A14" s="1265" t="s">
        <v>38</v>
      </c>
      <c r="B14" s="1266" t="s">
        <v>39</v>
      </c>
      <c r="C14" s="743" t="s">
        <v>28</v>
      </c>
      <c r="D14" s="1290">
        <f>'Полезный отпуск'!F19</f>
        <v>0</v>
      </c>
      <c r="E14" s="1349"/>
      <c r="F14" s="1350"/>
      <c r="G14" s="1291">
        <f>'Полезный отпуск'!I19</f>
        <v>0</v>
      </c>
      <c r="H14" s="1361">
        <f>'Полезный отпуск'!L19</f>
        <v>0</v>
      </c>
      <c r="I14" s="1021"/>
      <c r="J14" s="1022"/>
      <c r="K14" s="1362">
        <f>'Полезный отпуск'!O19</f>
        <v>0</v>
      </c>
      <c r="L14" s="1021"/>
      <c r="M14" s="1022"/>
      <c r="N14" s="1362">
        <f>'Полезный отпуск'!P19</f>
        <v>0</v>
      </c>
      <c r="O14" s="1021"/>
      <c r="P14" s="1022"/>
      <c r="Q14" s="1425">
        <f>'Полезный отпуск'!Q19</f>
        <v>0</v>
      </c>
      <c r="R14" s="1021"/>
      <c r="S14" s="1022"/>
      <c r="T14" s="1425">
        <f>'Полезный отпуск'!T19</f>
        <v>0</v>
      </c>
      <c r="U14" s="1021"/>
      <c r="V14" s="1022"/>
      <c r="W14" s="1425">
        <f>'Полезный отпуск'!U19</f>
        <v>0</v>
      </c>
      <c r="X14" s="1021"/>
      <c r="Y14" s="102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39" customFormat="1" ht="16.5" customHeight="1">
      <c r="A15" s="1265" t="s">
        <v>40</v>
      </c>
      <c r="B15" s="1266" t="s">
        <v>41</v>
      </c>
      <c r="C15" s="743" t="s">
        <v>28</v>
      </c>
      <c r="D15" s="1290">
        <f>'Полезный отпуск'!F20</f>
        <v>0</v>
      </c>
      <c r="E15" s="1349"/>
      <c r="F15" s="1350"/>
      <c r="G15" s="1291">
        <f>'Полезный отпуск'!I20</f>
        <v>0</v>
      </c>
      <c r="H15" s="1361">
        <f>'Полезный отпуск'!L20</f>
        <v>0</v>
      </c>
      <c r="I15" s="1021"/>
      <c r="J15" s="1022"/>
      <c r="K15" s="1362">
        <f>'Полезный отпуск'!O20</f>
        <v>0</v>
      </c>
      <c r="L15" s="1021"/>
      <c r="M15" s="1022"/>
      <c r="N15" s="1362">
        <f>'Полезный отпуск'!P20</f>
        <v>0</v>
      </c>
      <c r="O15" s="1021"/>
      <c r="P15" s="1022"/>
      <c r="Q15" s="1425">
        <f>'Полезный отпуск'!Q20</f>
        <v>0</v>
      </c>
      <c r="R15" s="1021"/>
      <c r="S15" s="1022"/>
      <c r="T15" s="1425">
        <f>'Полезный отпуск'!T20</f>
        <v>0</v>
      </c>
      <c r="U15" s="1021"/>
      <c r="V15" s="1022"/>
      <c r="W15" s="1425">
        <f>'Полезный отпуск'!U20</f>
        <v>0</v>
      </c>
      <c r="X15" s="1021"/>
      <c r="Y15" s="1022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39" customFormat="1" ht="16.5" customHeight="1">
      <c r="A16" s="1265" t="s">
        <v>42</v>
      </c>
      <c r="B16" s="1266" t="s">
        <v>43</v>
      </c>
      <c r="C16" s="743" t="s">
        <v>28</v>
      </c>
      <c r="D16" s="1290">
        <f>'Полезный отпуск'!F21</f>
        <v>0</v>
      </c>
      <c r="E16" s="1349"/>
      <c r="F16" s="1350"/>
      <c r="G16" s="1291">
        <f>'Полезный отпуск'!I21</f>
        <v>0</v>
      </c>
      <c r="H16" s="1361">
        <f>'Полезный отпуск'!L21</f>
        <v>0</v>
      </c>
      <c r="I16" s="1021"/>
      <c r="J16" s="1022"/>
      <c r="K16" s="1362">
        <f>'Полезный отпуск'!O21</f>
        <v>0</v>
      </c>
      <c r="L16" s="1021"/>
      <c r="M16" s="1022"/>
      <c r="N16" s="1362">
        <f>'Полезный отпуск'!P21</f>
        <v>0</v>
      </c>
      <c r="O16" s="1021"/>
      <c r="P16" s="1022"/>
      <c r="Q16" s="1425">
        <f>'Полезный отпуск'!Q21</f>
        <v>0</v>
      </c>
      <c r="R16" s="1021"/>
      <c r="S16" s="1022"/>
      <c r="T16" s="1425">
        <f>'Полезный отпуск'!T21</f>
        <v>0</v>
      </c>
      <c r="U16" s="1021"/>
      <c r="V16" s="1022"/>
      <c r="W16" s="1425">
        <f>'Полезный отпуск'!U21</f>
        <v>0</v>
      </c>
      <c r="X16" s="1021"/>
      <c r="Y16" s="102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39" customFormat="1" ht="16.5" customHeight="1" thickBot="1">
      <c r="A17" s="1270" t="s">
        <v>44</v>
      </c>
      <c r="B17" s="1271" t="s">
        <v>75</v>
      </c>
      <c r="C17" s="1272" t="s">
        <v>28</v>
      </c>
      <c r="D17" s="1294">
        <f>'Полезный отпуск'!F22</f>
        <v>0</v>
      </c>
      <c r="E17" s="1355"/>
      <c r="F17" s="1356"/>
      <c r="G17" s="1295">
        <f>'Полезный отпуск'!I22</f>
        <v>0</v>
      </c>
      <c r="H17" s="1369">
        <f>'Полезный отпуск'!L22</f>
        <v>0</v>
      </c>
      <c r="I17" s="1370"/>
      <c r="J17" s="1371"/>
      <c r="K17" s="1372">
        <f>'Полезный отпуск'!O22</f>
        <v>0</v>
      </c>
      <c r="L17" s="1370"/>
      <c r="M17" s="1371"/>
      <c r="N17" s="1372">
        <f>'Полезный отпуск'!P22</f>
        <v>0</v>
      </c>
      <c r="O17" s="1370"/>
      <c r="P17" s="1371"/>
      <c r="Q17" s="1429">
        <f>'Полезный отпуск'!Q22</f>
        <v>0</v>
      </c>
      <c r="R17" s="1370"/>
      <c r="S17" s="1371"/>
      <c r="T17" s="1429">
        <f>'Полезный отпуск'!T22</f>
        <v>0</v>
      </c>
      <c r="U17" s="1370"/>
      <c r="V17" s="1371"/>
      <c r="W17" s="1429">
        <f>'Полезный отпуск'!U22</f>
        <v>0</v>
      </c>
      <c r="X17" s="1370"/>
      <c r="Y17" s="137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0" customFormat="1" ht="21" thickBot="1">
      <c r="A18" s="3423" t="s">
        <v>45</v>
      </c>
      <c r="B18" s="3412" t="s">
        <v>144</v>
      </c>
      <c r="C18" s="3413"/>
      <c r="D18" s="3414"/>
      <c r="E18" s="3414"/>
      <c r="F18" s="3414"/>
      <c r="G18" s="3415"/>
      <c r="H18" s="3413"/>
      <c r="I18" s="3413"/>
      <c r="J18" s="3413"/>
      <c r="K18" s="3413"/>
      <c r="L18" s="3413"/>
      <c r="M18" s="3413"/>
      <c r="N18" s="3413"/>
      <c r="O18" s="3413"/>
      <c r="P18" s="3413"/>
      <c r="Q18" s="3405"/>
      <c r="R18" s="3406"/>
      <c r="S18" s="3406"/>
      <c r="T18" s="3406"/>
      <c r="U18" s="3406"/>
      <c r="V18" s="3406"/>
      <c r="W18" s="3406"/>
      <c r="X18" s="3406"/>
      <c r="Y18" s="3406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39" customFormat="1" ht="16.5" customHeight="1" thickBot="1">
      <c r="A19" s="3424"/>
      <c r="B19" s="1279" t="s">
        <v>151</v>
      </c>
      <c r="C19" s="1110" t="s">
        <v>46</v>
      </c>
      <c r="D19" s="1297">
        <f>D20+D21+D22+D25+D26+D27</f>
        <v>0</v>
      </c>
      <c r="E19" s="1984">
        <f>E20+E21+E22+E25+E26+E27</f>
        <v>0</v>
      </c>
      <c r="F19" s="1985">
        <f>F20+F21+F22+F25+F26+F27</f>
        <v>0</v>
      </c>
      <c r="G19" s="2290">
        <f aca="true" t="shared" si="0" ref="G19:Y19">G20+G21+G22+G25+G26+G27</f>
        <v>0</v>
      </c>
      <c r="H19" s="1373">
        <f t="shared" si="0"/>
        <v>0</v>
      </c>
      <c r="I19" s="2340">
        <f t="shared" si="0"/>
        <v>0</v>
      </c>
      <c r="J19" s="2340">
        <f t="shared" si="0"/>
        <v>0</v>
      </c>
      <c r="K19" s="1373">
        <f>'ОПЕРАЦИОННЫЕ РАСХОДЫ ВСЕГО'!H7</f>
        <v>0</v>
      </c>
      <c r="L19" s="1373">
        <f>'ОПЕРАЦИОННЫЕ РАСХОДЫ ВСЕГО'!I7</f>
        <v>0</v>
      </c>
      <c r="M19" s="1373">
        <f>'ОПЕРАЦИОННЫЕ РАСХОДЫ ВСЕГО'!J7</f>
        <v>0</v>
      </c>
      <c r="N19" s="1373">
        <f>'ОПЕРАЦИОННЫЕ РАСХОДЫ ВСЕГО'!K7</f>
        <v>0</v>
      </c>
      <c r="O19" s="1373">
        <f>'ОПЕРАЦИОННЫЕ РАСХОДЫ ВСЕГО'!L7</f>
        <v>0</v>
      </c>
      <c r="P19" s="1373">
        <f>'ОПЕРАЦИОННЫЕ РАСХОДЫ ВСЕГО'!M7</f>
        <v>0</v>
      </c>
      <c r="Q19" s="1430">
        <f t="shared" si="0"/>
        <v>0</v>
      </c>
      <c r="R19" s="1431">
        <f t="shared" si="0"/>
        <v>0</v>
      </c>
      <c r="S19" s="1431">
        <f t="shared" si="0"/>
        <v>0</v>
      </c>
      <c r="T19" s="1430" t="e">
        <f t="shared" si="0"/>
        <v>#DIV/0!</v>
      </c>
      <c r="U19" s="1431" t="e">
        <f t="shared" si="0"/>
        <v>#DIV/0!</v>
      </c>
      <c r="V19" s="1431" t="e">
        <f t="shared" si="0"/>
        <v>#DIV/0!</v>
      </c>
      <c r="W19" s="1430" t="e">
        <f t="shared" si="0"/>
        <v>#DIV/0!</v>
      </c>
      <c r="X19" s="1431" t="e">
        <f t="shared" si="0"/>
        <v>#DIV/0!</v>
      </c>
      <c r="Y19" s="1431" t="e">
        <f t="shared" si="0"/>
        <v>#DIV/0!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25" ht="16.5" customHeight="1">
      <c r="A20" s="1273" t="s">
        <v>67</v>
      </c>
      <c r="B20" s="1321" t="s">
        <v>149</v>
      </c>
      <c r="C20" s="1259" t="s">
        <v>46</v>
      </c>
      <c r="D20" s="1322">
        <f>'Вспомогательные материалы'!C18</f>
        <v>0</v>
      </c>
      <c r="E20" s="2295">
        <f>'Вспомогательные материалы'!D18</f>
        <v>0</v>
      </c>
      <c r="F20" s="2296">
        <f>'Вспомогательные материалы'!E18</f>
        <v>0</v>
      </c>
      <c r="G20" s="1323">
        <f>'Вспомогательные материалы'!F18</f>
        <v>0</v>
      </c>
      <c r="H20" s="1360">
        <f>'Вспомогательные материалы'!G18</f>
        <v>0</v>
      </c>
      <c r="I20" s="2344">
        <f>'Вспомогательные материалы'!H18</f>
        <v>0</v>
      </c>
      <c r="J20" s="2347">
        <f>'Вспомогательные материалы'!I18</f>
        <v>0</v>
      </c>
      <c r="K20" s="1360" t="e">
        <f>ROUND(H20*'ОПЕРАЦИОННЫЕ РАСХОДЫ ВСЕГО'!$H$11,2)</f>
        <v>#DIV/0!</v>
      </c>
      <c r="L20" s="2344" t="e">
        <f>ROUND(I20*'ОПЕРАЦИОННЫЕ РАСХОДЫ ВСЕГО'!$H$11,2)</f>
        <v>#DIV/0!</v>
      </c>
      <c r="M20" s="2347" t="e">
        <f>ROUND(J20*'ОПЕРАЦИОННЫЕ РАСХОДЫ ВСЕГО'!$H$11,2)</f>
        <v>#DIV/0!</v>
      </c>
      <c r="N20" s="1360" t="e">
        <f>ROUND(K20*'ОПЕРАЦИОННЫЕ РАСХОДЫ ВСЕГО'!$K$11,2)</f>
        <v>#DIV/0!</v>
      </c>
      <c r="O20" s="2344" t="e">
        <f>ROUND(L20*'ОПЕРАЦИОННЫЕ РАСХОДЫ ВСЕГО'!$K$11,2)</f>
        <v>#DIV/0!</v>
      </c>
      <c r="P20" s="2345" t="e">
        <f>ROUND(M20*'ОПЕРАЦИОННЫЕ РАСХОДЫ ВСЕГО'!$K$11,2)</f>
        <v>#DIV/0!</v>
      </c>
      <c r="Q20" s="2549">
        <f>'Вспомогательные материалы'!J18</f>
        <v>0</v>
      </c>
      <c r="R20" s="1374">
        <f>'Вспомогательные материалы'!K18</f>
        <v>0</v>
      </c>
      <c r="S20" s="1375">
        <f>'Вспомогательные материалы'!L18</f>
        <v>0</v>
      </c>
      <c r="T20" s="1432" t="e">
        <f>ROUND(Q20*'ОПЕРАЦИОННЫЕ РАСХОДЫ ВСЕГО'!$H$25,2)</f>
        <v>#DIV/0!</v>
      </c>
      <c r="U20" s="1374" t="e">
        <f>ROUND(R20*'ОПЕРАЦИОННЫЕ РАСХОДЫ ВСЕГО'!$H$25,2)</f>
        <v>#DIV/0!</v>
      </c>
      <c r="V20" s="1375" t="e">
        <f>ROUND(S20*'ОПЕРАЦИОННЫЕ РАСХОДЫ ВСЕГО'!$H$25,2)</f>
        <v>#DIV/0!</v>
      </c>
      <c r="W20" s="1432" t="e">
        <f>ROUND(T20*'ОПЕРАЦИОННЫЕ РАСХОДЫ ВСЕГО'!$K$25,2)</f>
        <v>#DIV/0!</v>
      </c>
      <c r="X20" s="1374" t="e">
        <f>ROUND(U20*'ОПЕРАЦИОННЫЕ РАСХОДЫ ВСЕГО'!$K$25,2)</f>
        <v>#DIV/0!</v>
      </c>
      <c r="Y20" s="1375" t="e">
        <f>ROUND(V20*'ОПЕРАЦИОННЫЕ РАСХОДЫ ВСЕГО'!$K$25,2)</f>
        <v>#DIV/0!</v>
      </c>
    </row>
    <row r="21" spans="1:44" s="38" customFormat="1" ht="49.5" customHeight="1">
      <c r="A21" s="1273" t="s">
        <v>68</v>
      </c>
      <c r="B21" s="1280" t="s">
        <v>166</v>
      </c>
      <c r="C21" s="1281" t="s">
        <v>46</v>
      </c>
      <c r="D21" s="1182">
        <f>'Работы и услуги'!C15</f>
        <v>0</v>
      </c>
      <c r="E21" s="2291">
        <f>'Работы и услуги'!D15</f>
        <v>0</v>
      </c>
      <c r="F21" s="2292">
        <f>'Работы и услуги'!E15</f>
        <v>0</v>
      </c>
      <c r="G21" s="1303">
        <f>'Работы и услуги'!F15</f>
        <v>0</v>
      </c>
      <c r="H21" s="1362">
        <f>'Работы и услуги'!G15</f>
        <v>0</v>
      </c>
      <c r="I21" s="2342">
        <f>'Работы и услуги'!H15</f>
        <v>0</v>
      </c>
      <c r="J21" s="2348">
        <f>'Работы и услуги'!I15</f>
        <v>0</v>
      </c>
      <c r="K21" s="1362" t="e">
        <f>ROUND(H21*'ОПЕРАЦИОННЫЕ РАСХОДЫ ВСЕГО'!$H$11,2)</f>
        <v>#DIV/0!</v>
      </c>
      <c r="L21" s="2342" t="e">
        <f>ROUND(I21*'ОПЕРАЦИОННЫЕ РАСХОДЫ ВСЕГО'!$H$11,2)</f>
        <v>#DIV/0!</v>
      </c>
      <c r="M21" s="2348" t="e">
        <f>ROUND(J21*'ОПЕРАЦИОННЫЕ РАСХОДЫ ВСЕГО'!$H$11,2)</f>
        <v>#DIV/0!</v>
      </c>
      <c r="N21" s="1362" t="e">
        <f>ROUND(K21*'ОПЕРАЦИОННЫЕ РАСХОДЫ ВСЕГО'!$K$11,2)</f>
        <v>#DIV/0!</v>
      </c>
      <c r="O21" s="2342" t="e">
        <f>ROUND(L21*'ОПЕРАЦИОННЫЕ РАСХОДЫ ВСЕГО'!$K$11,2)</f>
        <v>#DIV/0!</v>
      </c>
      <c r="P21" s="1377" t="e">
        <f>ROUND(M21*'ОПЕРАЦИОННЫЕ РАСХОДЫ ВСЕГО'!$K$11,2)</f>
        <v>#DIV/0!</v>
      </c>
      <c r="Q21" s="2550">
        <f>'Работы и услуги'!J15</f>
        <v>0</v>
      </c>
      <c r="R21" s="1376">
        <f>'Работы и услуги'!K15</f>
        <v>0</v>
      </c>
      <c r="S21" s="1377">
        <f>'Работы и услуги'!L15</f>
        <v>0</v>
      </c>
      <c r="T21" s="1433" t="e">
        <f>ROUND(Q21*'ОПЕРАЦИОННЫЕ РАСХОДЫ ВСЕГО'!$H$25,2)</f>
        <v>#DIV/0!</v>
      </c>
      <c r="U21" s="1376" t="e">
        <f>ROUND(R21*'ОПЕРАЦИОННЫЕ РАСХОДЫ ВСЕГО'!$H$25,2)</f>
        <v>#DIV/0!</v>
      </c>
      <c r="V21" s="1377" t="e">
        <f>ROUND(S21*'ОПЕРАЦИОННЫЕ РАСХОДЫ ВСЕГО'!$H$25,2)</f>
        <v>#DIV/0!</v>
      </c>
      <c r="W21" s="1433" t="e">
        <f>ROUND(T21*'ОПЕРАЦИОННЫЕ РАСХОДЫ ВСЕГО'!$K$25,2)</f>
        <v>#DIV/0!</v>
      </c>
      <c r="X21" s="1376" t="e">
        <f>ROUND(U21*'ОПЕРАЦИОННЫЕ РАСХОДЫ ВСЕГО'!$K$25,2)</f>
        <v>#DIV/0!</v>
      </c>
      <c r="Y21" s="1377" t="e">
        <f>ROUND(V21*'ОПЕРАЦИОННЫЕ РАСХОДЫ ВСЕГО'!$K$25,2)</f>
        <v>#DIV/0!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38" customFormat="1" ht="16.5" customHeight="1">
      <c r="A22" s="1273" t="s">
        <v>69</v>
      </c>
      <c r="B22" s="1280" t="s">
        <v>150</v>
      </c>
      <c r="C22" s="1281" t="s">
        <v>46</v>
      </c>
      <c r="D22" s="1182">
        <f>'Оплата труда'!C20</f>
        <v>0</v>
      </c>
      <c r="E22" s="2291">
        <f>'Оплата труда'!D20</f>
        <v>0</v>
      </c>
      <c r="F22" s="2292">
        <f>'Оплата труда'!E20</f>
        <v>0</v>
      </c>
      <c r="G22" s="1303">
        <f>'Оплата труда'!F20</f>
        <v>0</v>
      </c>
      <c r="H22" s="1362">
        <f>'Оплата труда'!G20</f>
        <v>0</v>
      </c>
      <c r="I22" s="2342">
        <f>'Оплата труда'!H20</f>
        <v>0</v>
      </c>
      <c r="J22" s="2348">
        <f>'Оплата труда'!I20</f>
        <v>0</v>
      </c>
      <c r="K22" s="1362" t="e">
        <f>ROUND(H22*'ОПЕРАЦИОННЫЕ РАСХОДЫ ВСЕГО'!$H$11,2)</f>
        <v>#DIV/0!</v>
      </c>
      <c r="L22" s="2342" t="e">
        <f>ROUND(I22*'ОПЕРАЦИОННЫЕ РАСХОДЫ ВСЕГО'!$H$11,2)</f>
        <v>#DIV/0!</v>
      </c>
      <c r="M22" s="2348" t="e">
        <f>ROUND(J22*'ОПЕРАЦИОННЫЕ РАСХОДЫ ВСЕГО'!$H$11,2)</f>
        <v>#DIV/0!</v>
      </c>
      <c r="N22" s="1362" t="e">
        <f>ROUND(K22*'ОПЕРАЦИОННЫЕ РАСХОДЫ ВСЕГО'!$K$11,2)</f>
        <v>#DIV/0!</v>
      </c>
      <c r="O22" s="2342" t="e">
        <f>ROUND(L22*'ОПЕРАЦИОННЫЕ РАСХОДЫ ВСЕГО'!$K$11,2)</f>
        <v>#DIV/0!</v>
      </c>
      <c r="P22" s="1377" t="e">
        <f>ROUND(M22*'ОПЕРАЦИОННЫЕ РАСХОДЫ ВСЕГО'!$K$11,2)</f>
        <v>#DIV/0!</v>
      </c>
      <c r="Q22" s="2550">
        <f>'Оплата труда'!J20</f>
        <v>0</v>
      </c>
      <c r="R22" s="1376">
        <f>'Оплата труда'!K20</f>
        <v>0</v>
      </c>
      <c r="S22" s="1377">
        <f>'Оплата труда'!L20</f>
        <v>0</v>
      </c>
      <c r="T22" s="1433" t="e">
        <f>ROUND(Q22*'ОПЕРАЦИОННЫЕ РАСХОДЫ ВСЕГО'!$H$25,2)</f>
        <v>#DIV/0!</v>
      </c>
      <c r="U22" s="1376" t="e">
        <f>ROUND(R22*'ОПЕРАЦИОННЫЕ РАСХОДЫ ВСЕГО'!$H$25,2)</f>
        <v>#DIV/0!</v>
      </c>
      <c r="V22" s="1377" t="e">
        <f>ROUND(S22*'ОПЕРАЦИОННЫЕ РАСХОДЫ ВСЕГО'!$H$25,2)</f>
        <v>#DIV/0!</v>
      </c>
      <c r="W22" s="1433" t="e">
        <f>ROUND(T22*'ОПЕРАЦИОННЫЕ РАСХОДЫ ВСЕГО'!$K$25,2)</f>
        <v>#DIV/0!</v>
      </c>
      <c r="X22" s="1376" t="e">
        <f>ROUND(U22*'ОПЕРАЦИОННЫЕ РАСХОДЫ ВСЕГО'!$K$25,2)</f>
        <v>#DIV/0!</v>
      </c>
      <c r="Y22" s="1377" t="e">
        <f>ROUND(V22*'ОПЕРАЦИОННЫЕ РАСХОДЫ ВСЕГО'!$K$25,2)</f>
        <v>#DIV/0!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287" customFormat="1" ht="16.5" customHeight="1">
      <c r="A23" s="1286"/>
      <c r="B23" s="1274" t="s">
        <v>62</v>
      </c>
      <c r="C23" s="1275" t="s">
        <v>63</v>
      </c>
      <c r="D23" s="1182">
        <f>'Оплата труда'!C21</f>
        <v>0</v>
      </c>
      <c r="E23" s="2291">
        <f>'Оплата труда'!D21</f>
        <v>0</v>
      </c>
      <c r="F23" s="2292">
        <f>'Оплата труда'!E21</f>
        <v>0</v>
      </c>
      <c r="G23" s="1303">
        <f>'Оплата труда'!F21</f>
        <v>0</v>
      </c>
      <c r="H23" s="1909">
        <f>'Оплата труда'!G21</f>
        <v>0</v>
      </c>
      <c r="I23" s="2343">
        <f>'Оплата труда'!H21</f>
        <v>0</v>
      </c>
      <c r="J23" s="2349">
        <f>'Оплата труда'!I21</f>
        <v>0</v>
      </c>
      <c r="K23" s="1909">
        <f>L23+M23</f>
        <v>0</v>
      </c>
      <c r="L23" s="2343">
        <f>I23</f>
        <v>0</v>
      </c>
      <c r="M23" s="2349">
        <f>J23</f>
        <v>0</v>
      </c>
      <c r="N23" s="1909">
        <f>O23+P23</f>
        <v>0</v>
      </c>
      <c r="O23" s="2343">
        <f>L23</f>
        <v>0</v>
      </c>
      <c r="P23" s="1379">
        <f>M23</f>
        <v>0</v>
      </c>
      <c r="Q23" s="2551">
        <f>'Оплата труда'!J21</f>
        <v>0</v>
      </c>
      <c r="R23" s="1378">
        <f>'Оплата труда'!K21</f>
        <v>0</v>
      </c>
      <c r="S23" s="1379">
        <f>'Оплата труда'!L21</f>
        <v>0</v>
      </c>
      <c r="T23" s="1434">
        <f>U23+V23</f>
        <v>0</v>
      </c>
      <c r="U23" s="1378">
        <f>R23</f>
        <v>0</v>
      </c>
      <c r="V23" s="1379">
        <f>S23</f>
        <v>0</v>
      </c>
      <c r="W23" s="1434">
        <f>X23+Y23</f>
        <v>0</v>
      </c>
      <c r="X23" s="1378">
        <f>U23</f>
        <v>0</v>
      </c>
      <c r="Y23" s="1379">
        <f>V23</f>
        <v>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287" customFormat="1" ht="16.5" customHeight="1">
      <c r="A24" s="1286"/>
      <c r="B24" s="1274" t="s">
        <v>64</v>
      </c>
      <c r="C24" s="1275" t="s">
        <v>65</v>
      </c>
      <c r="D24" s="1182" t="e">
        <f aca="true" t="shared" si="1" ref="D24:J24">D22/D23/12*1000</f>
        <v>#DIV/0!</v>
      </c>
      <c r="E24" s="2291" t="e">
        <f t="shared" si="1"/>
        <v>#DIV/0!</v>
      </c>
      <c r="F24" s="2292" t="e">
        <f t="shared" si="1"/>
        <v>#DIV/0!</v>
      </c>
      <c r="G24" s="1303" t="e">
        <f t="shared" si="1"/>
        <v>#DIV/0!</v>
      </c>
      <c r="H24" s="1909" t="e">
        <f t="shared" si="1"/>
        <v>#DIV/0!</v>
      </c>
      <c r="I24" s="2343" t="e">
        <f t="shared" si="1"/>
        <v>#DIV/0!</v>
      </c>
      <c r="J24" s="2349" t="e">
        <f t="shared" si="1"/>
        <v>#DIV/0!</v>
      </c>
      <c r="K24" s="1909" t="e">
        <f>K22/K23/12*1000</f>
        <v>#DIV/0!</v>
      </c>
      <c r="L24" s="2343" t="e">
        <f aca="true" t="shared" si="2" ref="L24:Y24">L22/L23/12*1000</f>
        <v>#DIV/0!</v>
      </c>
      <c r="M24" s="2349" t="e">
        <f t="shared" si="2"/>
        <v>#DIV/0!</v>
      </c>
      <c r="N24" s="1909" t="e">
        <f t="shared" si="2"/>
        <v>#DIV/0!</v>
      </c>
      <c r="O24" s="2343" t="e">
        <f t="shared" si="2"/>
        <v>#DIV/0!</v>
      </c>
      <c r="P24" s="1379" t="e">
        <f t="shared" si="2"/>
        <v>#DIV/0!</v>
      </c>
      <c r="Q24" s="2551" t="e">
        <f>'Оплата труда'!J22</f>
        <v>#DIV/0!</v>
      </c>
      <c r="R24" s="1378" t="e">
        <f>'Оплата труда'!K22</f>
        <v>#DIV/0!</v>
      </c>
      <c r="S24" s="1379" t="e">
        <f>'Оплата труда'!L22</f>
        <v>#DIV/0!</v>
      </c>
      <c r="T24" s="1434" t="e">
        <f t="shared" si="2"/>
        <v>#DIV/0!</v>
      </c>
      <c r="U24" s="1378" t="e">
        <f t="shared" si="2"/>
        <v>#DIV/0!</v>
      </c>
      <c r="V24" s="1379" t="e">
        <f t="shared" si="2"/>
        <v>#DIV/0!</v>
      </c>
      <c r="W24" s="1434" t="e">
        <f t="shared" si="2"/>
        <v>#DIV/0!</v>
      </c>
      <c r="X24" s="1378" t="e">
        <f t="shared" si="2"/>
        <v>#DIV/0!</v>
      </c>
      <c r="Y24" s="1379" t="e">
        <f t="shared" si="2"/>
        <v>#DIV/0!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38" customFormat="1" ht="16.5" customHeight="1">
      <c r="A25" s="1273" t="s">
        <v>70</v>
      </c>
      <c r="B25" s="1280" t="s">
        <v>358</v>
      </c>
      <c r="C25" s="1281" t="s">
        <v>46</v>
      </c>
      <c r="D25" s="1182">
        <f>'Аренда_лизинг непроизв. объект '!C5</f>
        <v>0</v>
      </c>
      <c r="E25" s="2291">
        <f>'Аренда_лизинг непроизв. объект '!D5</f>
        <v>0</v>
      </c>
      <c r="F25" s="2292">
        <f>'Аренда_лизинг непроизв. объект '!E5</f>
        <v>0</v>
      </c>
      <c r="G25" s="1303">
        <f>'Аренда_лизинг непроизв. объект '!F5</f>
        <v>0</v>
      </c>
      <c r="H25" s="1362">
        <f>'Аренда_лизинг непроизв. объект '!G5</f>
        <v>0</v>
      </c>
      <c r="I25" s="2342">
        <f>'Аренда_лизинг непроизв. объект '!H5</f>
        <v>0</v>
      </c>
      <c r="J25" s="2348">
        <f>'Аренда_лизинг непроизв. объект '!I5</f>
        <v>0</v>
      </c>
      <c r="K25" s="1362" t="e">
        <f>ROUND(H25*'ОПЕРАЦИОННЫЕ РАСХОДЫ ВСЕГО'!$H$11,2)</f>
        <v>#DIV/0!</v>
      </c>
      <c r="L25" s="2342" t="e">
        <f>ROUND(I25*'ОПЕРАЦИОННЫЕ РАСХОДЫ ВСЕГО'!$H$11,2)</f>
        <v>#DIV/0!</v>
      </c>
      <c r="M25" s="2348" t="e">
        <f>ROUND(J25*'ОПЕРАЦИОННЫЕ РАСХОДЫ ВСЕГО'!$H$11,2)</f>
        <v>#DIV/0!</v>
      </c>
      <c r="N25" s="1362" t="e">
        <f>ROUND(K25*'ОПЕРАЦИОННЫЕ РАСХОДЫ ВСЕГО'!$K$11,2)</f>
        <v>#DIV/0!</v>
      </c>
      <c r="O25" s="2342" t="e">
        <f>ROUND(L25*'ОПЕРАЦИОННЫЕ РАСХОДЫ ВСЕГО'!$K$11,2)</f>
        <v>#DIV/0!</v>
      </c>
      <c r="P25" s="1377" t="e">
        <f>ROUND(M25*'ОПЕРАЦИОННЫЕ РАСХОДЫ ВСЕГО'!$K$11,2)</f>
        <v>#DIV/0!</v>
      </c>
      <c r="Q25" s="2550">
        <f>'Аренда_лизинг непроизв. объект '!J5</f>
        <v>0</v>
      </c>
      <c r="R25" s="1376">
        <f>'Аренда_лизинг непроизв. объект '!K5</f>
        <v>0</v>
      </c>
      <c r="S25" s="1380">
        <f>'Аренда_лизинг непроизв. объект '!L5</f>
        <v>0</v>
      </c>
      <c r="T25" s="1433" t="e">
        <f>ROUND(Q25*'ОПЕРАЦИОННЫЕ РАСХОДЫ ВСЕГО'!$H$25,2)</f>
        <v>#DIV/0!</v>
      </c>
      <c r="U25" s="1376" t="e">
        <f>ROUND(R25*'ОПЕРАЦИОННЫЕ РАСХОДЫ ВСЕГО'!$H$25,2)</f>
        <v>#DIV/0!</v>
      </c>
      <c r="V25" s="1380" t="e">
        <f>ROUND(S25*'ОПЕРАЦИОННЫЕ РАСХОДЫ ВСЕГО'!$H$25,2)</f>
        <v>#DIV/0!</v>
      </c>
      <c r="W25" s="1433" t="e">
        <f>ROUND(T25*'ОПЕРАЦИОННЫЕ РАСХОДЫ ВСЕГО'!$K$25,2)</f>
        <v>#DIV/0!</v>
      </c>
      <c r="X25" s="1376" t="e">
        <f>ROUND(U25*'ОПЕРАЦИОННЫЕ РАСХОДЫ ВСЕГО'!$K$25,2)</f>
        <v>#DIV/0!</v>
      </c>
      <c r="Y25" s="1380" t="e">
        <f>ROUND(V25*'ОПЕРАЦИОННЫЕ РАСХОДЫ ВСЕГО'!$K$25,2)</f>
        <v>#DIV/0!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38" customFormat="1" ht="48.75" customHeight="1">
      <c r="A26" s="1273" t="s">
        <v>71</v>
      </c>
      <c r="B26" s="1304" t="s">
        <v>567</v>
      </c>
      <c r="C26" s="1305"/>
      <c r="D26" s="1182">
        <f>'Аренда_лизинг непроизв. объект '!C14</f>
        <v>0</v>
      </c>
      <c r="E26" s="2291">
        <f>'Аренда_лизинг непроизв. объект '!D14</f>
        <v>0</v>
      </c>
      <c r="F26" s="2292">
        <f>'Аренда_лизинг непроизв. объект '!E14</f>
        <v>0</v>
      </c>
      <c r="G26" s="1306">
        <f>'Аренда_лизинг непроизв. объект '!F14</f>
        <v>0</v>
      </c>
      <c r="H26" s="1362">
        <f>'Аренда_лизинг непроизв. объект '!G14</f>
        <v>0</v>
      </c>
      <c r="I26" s="2342">
        <f>'Аренда_лизинг непроизв. объект '!H14</f>
        <v>0</v>
      </c>
      <c r="J26" s="2348">
        <f>'Аренда_лизинг непроизв. объект '!I14</f>
        <v>0</v>
      </c>
      <c r="K26" s="1362" t="e">
        <f>ROUND(H26*'ОПЕРАЦИОННЫЕ РАСХОДЫ ВСЕГО'!$H$11,2)</f>
        <v>#DIV/0!</v>
      </c>
      <c r="L26" s="2342" t="e">
        <f>ROUND(I26*'ОПЕРАЦИОННЫЕ РАСХОДЫ ВСЕГО'!$H$11,2)</f>
        <v>#DIV/0!</v>
      </c>
      <c r="M26" s="2348" t="e">
        <f>ROUND(J26*'ОПЕРАЦИОННЫЕ РАСХОДЫ ВСЕГО'!$H$11,2)</f>
        <v>#DIV/0!</v>
      </c>
      <c r="N26" s="1362" t="e">
        <f>ROUND(K26*'ОПЕРАЦИОННЫЕ РАСХОДЫ ВСЕГО'!$K$11,2)</f>
        <v>#DIV/0!</v>
      </c>
      <c r="O26" s="2342" t="e">
        <f>ROUND(L26*'ОПЕРАЦИОННЫЕ РАСХОДЫ ВСЕГО'!$K$11,2)</f>
        <v>#DIV/0!</v>
      </c>
      <c r="P26" s="1377" t="e">
        <f>ROUND(M26*'ОПЕРАЦИОННЫЕ РАСХОДЫ ВСЕГО'!$K$11,2)</f>
        <v>#DIV/0!</v>
      </c>
      <c r="Q26" s="2552">
        <f>'Аренда_лизинг непроизв. объект '!J14</f>
        <v>0</v>
      </c>
      <c r="R26" s="1381">
        <f>'Аренда_лизинг непроизв. объект '!K14</f>
        <v>0</v>
      </c>
      <c r="S26" s="1382">
        <f>'Аренда_лизинг непроизв. объект '!L14</f>
        <v>0</v>
      </c>
      <c r="T26" s="1435" t="e">
        <f>ROUND(Q26*'ОПЕРАЦИОННЫЕ РАСХОДЫ ВСЕГО'!$H$25,2)</f>
        <v>#DIV/0!</v>
      </c>
      <c r="U26" s="1381" t="e">
        <f>ROUND(R26*'ОПЕРАЦИОННЫЕ РАСХОДЫ ВСЕГО'!$H$25,2)</f>
        <v>#DIV/0!</v>
      </c>
      <c r="V26" s="1382" t="e">
        <f>ROUND(S26*'ОПЕРАЦИОННЫЕ РАСХОДЫ ВСЕГО'!$H$25,2)</f>
        <v>#DIV/0!</v>
      </c>
      <c r="W26" s="1435" t="e">
        <f>ROUND(T26*'ОПЕРАЦИОННЫЕ РАСХОДЫ ВСЕГО'!$K$25,2)</f>
        <v>#DIV/0!</v>
      </c>
      <c r="X26" s="1381" t="e">
        <f>ROUND(U26*'ОПЕРАЦИОННЫЕ РАСХОДЫ ВСЕГО'!$K$25,2)</f>
        <v>#DIV/0!</v>
      </c>
      <c r="Y26" s="1382" t="e">
        <f>ROUND(V26*'ОПЕРАЦИОННЫЕ РАСХОДЫ ВСЕГО'!$K$25,2)</f>
        <v>#DIV/0!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38" customFormat="1" ht="16.5" customHeight="1" thickBot="1">
      <c r="A27" s="1273" t="s">
        <v>565</v>
      </c>
      <c r="B27" s="1304" t="s">
        <v>156</v>
      </c>
      <c r="C27" s="1305" t="s">
        <v>46</v>
      </c>
      <c r="D27" s="1307">
        <f>'Прочие ОР'!C21</f>
        <v>0</v>
      </c>
      <c r="E27" s="2293">
        <f>'Прочие ОР'!D21</f>
        <v>0</v>
      </c>
      <c r="F27" s="2294">
        <f>'Прочие ОР'!E21</f>
        <v>0</v>
      </c>
      <c r="G27" s="1306">
        <f>'Прочие ОР'!F21</f>
        <v>0</v>
      </c>
      <c r="H27" s="1372">
        <f>'Прочие ОР'!G21</f>
        <v>0</v>
      </c>
      <c r="I27" s="2346">
        <f>'Прочие ОР'!H21</f>
        <v>0</v>
      </c>
      <c r="J27" s="2350">
        <f>'Прочие ОР'!I21</f>
        <v>0</v>
      </c>
      <c r="K27" s="1372" t="e">
        <f>ROUND(H27*'ОПЕРАЦИОННЫЕ РАСХОДЫ ВСЕГО'!$H$11,2)</f>
        <v>#DIV/0!</v>
      </c>
      <c r="L27" s="2346" t="e">
        <f>ROUND(I27*'ОПЕРАЦИОННЫЕ РАСХОДЫ ВСЕГО'!$H$11,2)</f>
        <v>#DIV/0!</v>
      </c>
      <c r="M27" s="2350" t="e">
        <f>ROUND(J27*'ОПЕРАЦИОННЫЕ РАСХОДЫ ВСЕГО'!$H$11,2)</f>
        <v>#DIV/0!</v>
      </c>
      <c r="N27" s="1372" t="e">
        <f>ROUND(K27*'ОПЕРАЦИОННЫЕ РАСХОДЫ ВСЕГО'!$K$11,2)</f>
        <v>#DIV/0!</v>
      </c>
      <c r="O27" s="2346" t="e">
        <f>ROUND(L27*'ОПЕРАЦИОННЫЕ РАСХОДЫ ВСЕГО'!$K$11,2)</f>
        <v>#DIV/0!</v>
      </c>
      <c r="P27" s="1384" t="e">
        <f>ROUND(M27*'ОПЕРАЦИОННЫЕ РАСХОДЫ ВСЕГО'!$K$11,2)</f>
        <v>#DIV/0!</v>
      </c>
      <c r="Q27" s="2553">
        <f>'Прочие ОР'!J21</f>
        <v>0</v>
      </c>
      <c r="R27" s="1383">
        <f>'Прочие ОР'!K21</f>
        <v>0</v>
      </c>
      <c r="S27" s="1384">
        <f>'Прочие ОР'!L21</f>
        <v>0</v>
      </c>
      <c r="T27" s="1436" t="e">
        <f>ROUND(Q27*'ОПЕРАЦИОННЫЕ РАСХОДЫ ВСЕГО'!$H$25,2)</f>
        <v>#DIV/0!</v>
      </c>
      <c r="U27" s="1383" t="e">
        <f>ROUND(R27*'ОПЕРАЦИОННЫЕ РАСХОДЫ ВСЕГО'!$H$25,2)</f>
        <v>#DIV/0!</v>
      </c>
      <c r="V27" s="1384" t="e">
        <f>ROUND(S27*'ОПЕРАЦИОННЫЕ РАСХОДЫ ВСЕГО'!$H$25,2)</f>
        <v>#DIV/0!</v>
      </c>
      <c r="W27" s="1436" t="e">
        <f>ROUND(T27*'ОПЕРАЦИОННЫЕ РАСХОДЫ ВСЕГО'!$K$25,2)</f>
        <v>#DIV/0!</v>
      </c>
      <c r="X27" s="1383" t="e">
        <f>ROUND(U27*'ОПЕРАЦИОННЫЕ РАСХОДЫ ВСЕГО'!$K$25,2)</f>
        <v>#DIV/0!</v>
      </c>
      <c r="Y27" s="1384" t="e">
        <f>ROUND(V27*'ОПЕРАЦИОННЫЕ РАСХОДЫ ВСЕГО'!$K$25,2)</f>
        <v>#DIV/0!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25" ht="21" thickBot="1">
      <c r="A28" s="3429" t="s">
        <v>51</v>
      </c>
      <c r="B28" s="3412" t="s">
        <v>143</v>
      </c>
      <c r="C28" s="3413"/>
      <c r="D28" s="3413"/>
      <c r="E28" s="3413"/>
      <c r="F28" s="3413"/>
      <c r="G28" s="3413"/>
      <c r="H28" s="3415"/>
      <c r="I28" s="3415"/>
      <c r="J28" s="3415"/>
      <c r="K28" s="3415"/>
      <c r="L28" s="3415"/>
      <c r="M28" s="3415"/>
      <c r="N28" s="3415"/>
      <c r="O28" s="3415"/>
      <c r="P28" s="3415"/>
      <c r="Q28" s="3407"/>
      <c r="R28" s="3408"/>
      <c r="S28" s="3408"/>
      <c r="T28" s="3408"/>
      <c r="U28" s="3408"/>
      <c r="V28" s="3408"/>
      <c r="W28" s="3408"/>
      <c r="X28" s="3408"/>
      <c r="Y28" s="3408"/>
    </row>
    <row r="29" spans="1:25" ht="16.5" customHeight="1" thickBot="1">
      <c r="A29" s="3430"/>
      <c r="B29" s="1282" t="s">
        <v>151</v>
      </c>
      <c r="C29" s="1110" t="s">
        <v>46</v>
      </c>
      <c r="D29" s="1297">
        <f>E29+F29</f>
        <v>0</v>
      </c>
      <c r="E29" s="1298">
        <f>E30+E32+E33+E34+E35+E36+E37+E38</f>
        <v>0</v>
      </c>
      <c r="F29" s="1299">
        <f>F30+F32+F33+F34+F35+F36+F37+F38</f>
        <v>0</v>
      </c>
      <c r="G29" s="2297">
        <f>G30+G32+G33+G34+G35+G36+G37+G38</f>
        <v>0</v>
      </c>
      <c r="H29" s="2327">
        <f>I29+J29</f>
        <v>0</v>
      </c>
      <c r="I29" s="2328">
        <f>I30+I32+I33+I34+I35+I36+I37+I38</f>
        <v>0</v>
      </c>
      <c r="J29" s="2329">
        <f>J30+J32+J33+J34+J35+J36+J37+J38</f>
        <v>0</v>
      </c>
      <c r="K29" s="2327">
        <f>L29+M29</f>
        <v>0</v>
      </c>
      <c r="L29" s="2328">
        <f>L30+L32+L33+L34+L35+L36+L37+L38</f>
        <v>0</v>
      </c>
      <c r="M29" s="2329">
        <f>M30+M32+M33+M34+M35+M36+M37+M38</f>
        <v>0</v>
      </c>
      <c r="N29" s="2327">
        <f>O29+P29</f>
        <v>0</v>
      </c>
      <c r="O29" s="2328">
        <f>O30+O32+O33+O34+O35+O36+O37+O38</f>
        <v>0</v>
      </c>
      <c r="P29" s="2329">
        <f>P30+P32+P33+P34+P35+P36+P37+P38</f>
        <v>0</v>
      </c>
      <c r="Q29" s="2364">
        <f>R29+S29</f>
        <v>0</v>
      </c>
      <c r="R29" s="2365">
        <f>R30+R32+R33+R34+R35+R36+R37+R38</f>
        <v>0</v>
      </c>
      <c r="S29" s="2366">
        <f>S30+S32+S33+S34+S35+S36+S37+S38</f>
        <v>0</v>
      </c>
      <c r="T29" s="2364" t="e">
        <f>U29+V29</f>
        <v>#DIV/0!</v>
      </c>
      <c r="U29" s="2365" t="e">
        <f>U30+U32+U33+U34+U35+U36+U37+U38</f>
        <v>#DIV/0!</v>
      </c>
      <c r="V29" s="2366" t="e">
        <f>V30+V32+V33+V34+V35+V36+V37+V38</f>
        <v>#DIV/0!</v>
      </c>
      <c r="W29" s="2364" t="e">
        <f>X29+Y29</f>
        <v>#DIV/0!</v>
      </c>
      <c r="X29" s="2365" t="e">
        <f>X30+X32+X33+X34+X35+X36+X37+X38</f>
        <v>#DIV/0!</v>
      </c>
      <c r="Y29" s="2366" t="e">
        <f>Y30+Y32+Y33+Y34+Y35+Y36+Y37+Y38</f>
        <v>#DIV/0!</v>
      </c>
    </row>
    <row r="30" spans="1:25" ht="16.5" customHeight="1">
      <c r="A30" s="1160" t="s">
        <v>84</v>
      </c>
      <c r="B30" s="1316" t="s">
        <v>694</v>
      </c>
      <c r="C30" s="1160" t="s">
        <v>46</v>
      </c>
      <c r="D30" s="1325">
        <f>'Неподконтрольные расходы'!C7</f>
        <v>0</v>
      </c>
      <c r="E30" s="2302">
        <f>'Неподконтрольные расходы'!D7</f>
        <v>0</v>
      </c>
      <c r="F30" s="2303">
        <f>'Неподконтрольные расходы'!E7</f>
        <v>0</v>
      </c>
      <c r="G30" s="1318">
        <f>'Неподконтрольные расходы'!F7</f>
        <v>0</v>
      </c>
      <c r="H30" s="1385">
        <f>'Неподконтрольные расходы'!G7</f>
        <v>0</v>
      </c>
      <c r="I30" s="1386">
        <f>'Неподконтрольные расходы'!H7</f>
        <v>0</v>
      </c>
      <c r="J30" s="2335">
        <f>'Неподконтрольные расходы'!I7</f>
        <v>0</v>
      </c>
      <c r="K30" s="1385">
        <f>'Неподконтрольные расходы'!J7</f>
        <v>0</v>
      </c>
      <c r="L30" s="1386">
        <f>'Неподконтрольные расходы'!K7</f>
        <v>0</v>
      </c>
      <c r="M30" s="2335">
        <f>'Неподконтрольные расходы'!L7</f>
        <v>0</v>
      </c>
      <c r="N30" s="1385">
        <f>'Неподконтрольные расходы'!M7</f>
        <v>0</v>
      </c>
      <c r="O30" s="1386">
        <f>'Неподконтрольные расходы'!N7</f>
        <v>0</v>
      </c>
      <c r="P30" s="1387">
        <f>'Неподконтрольные расходы'!O7</f>
        <v>0</v>
      </c>
      <c r="Q30" s="1437">
        <f>'Неподконтрольные расходы'!G48</f>
        <v>0</v>
      </c>
      <c r="R30" s="1386">
        <f>'Неподконтрольные расходы'!H48</f>
        <v>0</v>
      </c>
      <c r="S30" s="2335">
        <f>'Неподконтрольные расходы'!I48</f>
        <v>0</v>
      </c>
      <c r="T30" s="1437" t="e">
        <f>'Неподконтрольные расходы'!J48</f>
        <v>#DIV/0!</v>
      </c>
      <c r="U30" s="1386" t="e">
        <f>'Неподконтрольные расходы'!K48</f>
        <v>#DIV/0!</v>
      </c>
      <c r="V30" s="2335" t="e">
        <f>'Неподконтрольные расходы'!L48</f>
        <v>#DIV/0!</v>
      </c>
      <c r="W30" s="1437" t="e">
        <f>'Неподконтрольные расходы'!M48</f>
        <v>#DIV/0!</v>
      </c>
      <c r="X30" s="1386" t="e">
        <f>'Неподконтрольные расходы'!N48</f>
        <v>#DIV/0!</v>
      </c>
      <c r="Y30" s="1387" t="e">
        <f>'Неподконтрольные расходы'!O48</f>
        <v>#DIV/0!</v>
      </c>
    </row>
    <row r="31" spans="1:44" s="1287" customFormat="1" ht="16.5" customHeight="1">
      <c r="A31" s="898"/>
      <c r="B31" s="897" t="s">
        <v>66</v>
      </c>
      <c r="C31" s="898" t="s">
        <v>31</v>
      </c>
      <c r="D31" s="1310" t="e">
        <f>'Неподконтрольные расходы'!C8</f>
        <v>#DIV/0!</v>
      </c>
      <c r="E31" s="2298" t="e">
        <f>'Неподконтрольные расходы'!D8</f>
        <v>#DIV/0!</v>
      </c>
      <c r="F31" s="2299" t="e">
        <f>'Неподконтрольные расходы'!E8</f>
        <v>#DIV/0!</v>
      </c>
      <c r="G31" s="1311" t="e">
        <f>'Неподконтрольные расходы'!F8</f>
        <v>#DIV/0!</v>
      </c>
      <c r="H31" s="1388" t="e">
        <f>'Неподконтрольные расходы'!G8</f>
        <v>#DIV/0!</v>
      </c>
      <c r="I31" s="1389" t="e">
        <f>'Неподконтрольные расходы'!H8</f>
        <v>#DIV/0!</v>
      </c>
      <c r="J31" s="2336" t="e">
        <f>'Неподконтрольные расходы'!I8</f>
        <v>#DIV/0!</v>
      </c>
      <c r="K31" s="1388">
        <f>'Неподконтрольные расходы'!J8</f>
        <v>0</v>
      </c>
      <c r="L31" s="1389">
        <f>'Неподконтрольные расходы'!K8</f>
        <v>0</v>
      </c>
      <c r="M31" s="2336">
        <f>'Неподконтрольные расходы'!L8</f>
        <v>0</v>
      </c>
      <c r="N31" s="1388">
        <f>'Неподконтрольные расходы'!M8</f>
        <v>0</v>
      </c>
      <c r="O31" s="1389">
        <f>'Неподконтрольные расходы'!N8</f>
        <v>0</v>
      </c>
      <c r="P31" s="1390">
        <f>'Неподконтрольные расходы'!O8</f>
        <v>0</v>
      </c>
      <c r="Q31" s="1438">
        <f>'Неподконтрольные расходы'!G49</f>
        <v>0</v>
      </c>
      <c r="R31" s="1389">
        <f>'Неподконтрольные расходы'!H49</f>
        <v>0</v>
      </c>
      <c r="S31" s="2336">
        <f>'Неподконтрольные расходы'!I49</f>
        <v>0</v>
      </c>
      <c r="T31" s="1438">
        <f>'Неподконтрольные расходы'!J49</f>
        <v>0</v>
      </c>
      <c r="U31" s="1389">
        <f>'Неподконтрольные расходы'!K49</f>
        <v>0</v>
      </c>
      <c r="V31" s="2336">
        <f>'Неподконтрольные расходы'!L49</f>
        <v>0</v>
      </c>
      <c r="W31" s="1438">
        <f>'Неподконтрольные расходы'!M49</f>
        <v>0</v>
      </c>
      <c r="X31" s="1389">
        <f>'Неподконтрольные расходы'!N49</f>
        <v>0</v>
      </c>
      <c r="Y31" s="1390">
        <f>'Неподконтрольные расходы'!O49</f>
        <v>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25" ht="30.75" customHeight="1">
      <c r="A32" s="1162" t="s">
        <v>133</v>
      </c>
      <c r="B32" s="1319" t="s">
        <v>364</v>
      </c>
      <c r="C32" s="1162" t="s">
        <v>46</v>
      </c>
      <c r="D32" s="1310">
        <f>'Неподконтрольные расходы'!C6</f>
        <v>0</v>
      </c>
      <c r="E32" s="2298">
        <f>'Неподконтрольные расходы'!D6</f>
        <v>0</v>
      </c>
      <c r="F32" s="2299">
        <f>'Неподконтрольные расходы'!E6</f>
        <v>0</v>
      </c>
      <c r="G32" s="1312">
        <f>'Неподконтрольные расходы'!F6</f>
        <v>0</v>
      </c>
      <c r="H32" s="1391">
        <f>'Неподконтрольные расходы'!G6</f>
        <v>0</v>
      </c>
      <c r="I32" s="1392">
        <f>'Неподконтрольные расходы'!H6</f>
        <v>0</v>
      </c>
      <c r="J32" s="2337">
        <f>'Неподконтрольные расходы'!I6</f>
        <v>0</v>
      </c>
      <c r="K32" s="1391">
        <f>'Неподконтрольные расходы'!J6</f>
        <v>0</v>
      </c>
      <c r="L32" s="1392">
        <f>'Неподконтрольные расходы'!K6</f>
        <v>0</v>
      </c>
      <c r="M32" s="2337">
        <f>'Неподконтрольные расходы'!L6</f>
        <v>0</v>
      </c>
      <c r="N32" s="1391">
        <f>'Неподконтрольные расходы'!M6</f>
        <v>0</v>
      </c>
      <c r="O32" s="1392">
        <f>'Неподконтрольные расходы'!N6</f>
        <v>0</v>
      </c>
      <c r="P32" s="1393">
        <f>'Неподконтрольные расходы'!O6</f>
        <v>0</v>
      </c>
      <c r="Q32" s="1439">
        <f>'Неподконтрольные расходы'!G47</f>
        <v>0</v>
      </c>
      <c r="R32" s="1392">
        <f>'Неподконтрольные расходы'!H47</f>
        <v>0</v>
      </c>
      <c r="S32" s="2337">
        <f>'Неподконтрольные расходы'!I47</f>
        <v>0</v>
      </c>
      <c r="T32" s="1439">
        <f>'Неподконтрольные расходы'!J47</f>
        <v>0</v>
      </c>
      <c r="U32" s="1392">
        <f>'Неподконтрольные расходы'!K47</f>
        <v>0</v>
      </c>
      <c r="V32" s="2337">
        <f>'Неподконтрольные расходы'!L47</f>
        <v>0</v>
      </c>
      <c r="W32" s="1439">
        <f>'Неподконтрольные расходы'!M47</f>
        <v>0</v>
      </c>
      <c r="X32" s="1392">
        <f>'Неподконтрольные расходы'!N47</f>
        <v>0</v>
      </c>
      <c r="Y32" s="1393">
        <f>'Неподконтрольные расходы'!O47</f>
        <v>0</v>
      </c>
    </row>
    <row r="33" spans="1:25" ht="36.75" customHeight="1">
      <c r="A33" s="1161" t="s">
        <v>134</v>
      </c>
      <c r="B33" s="1015" t="s">
        <v>568</v>
      </c>
      <c r="C33" s="1162" t="s">
        <v>46</v>
      </c>
      <c r="D33" s="1310">
        <f>'Неподконтрольные расходы'!C23</f>
        <v>0</v>
      </c>
      <c r="E33" s="2298">
        <f>'Неподконтрольные расходы'!D23</f>
        <v>0</v>
      </c>
      <c r="F33" s="2299">
        <f>'Неподконтрольные расходы'!E23</f>
        <v>0</v>
      </c>
      <c r="G33" s="1312">
        <f>'Неподконтрольные расходы'!F31</f>
        <v>0</v>
      </c>
      <c r="H33" s="1391">
        <f>'Неподконтрольные расходы'!G23</f>
        <v>0</v>
      </c>
      <c r="I33" s="2330">
        <f>'Неподконтрольные расходы'!H23</f>
        <v>0</v>
      </c>
      <c r="J33" s="2338">
        <f>'Неподконтрольные расходы'!I23</f>
        <v>0</v>
      </c>
      <c r="K33" s="1391">
        <f>'Неподконтрольные расходы'!J23</f>
        <v>0</v>
      </c>
      <c r="L33" s="2330">
        <f>'Неподконтрольные расходы'!K23</f>
        <v>0</v>
      </c>
      <c r="M33" s="2338">
        <f>'Неподконтрольные расходы'!L23</f>
        <v>0</v>
      </c>
      <c r="N33" s="1391">
        <f>'Неподконтрольные расходы'!M23</f>
        <v>0</v>
      </c>
      <c r="O33" s="2330">
        <f>'Неподконтрольные расходы'!N23</f>
        <v>0</v>
      </c>
      <c r="P33" s="2331">
        <f>'Неподконтрольные расходы'!O23</f>
        <v>0</v>
      </c>
      <c r="Q33" s="1439">
        <f>'Неподконтрольные расходы'!G62</f>
        <v>0</v>
      </c>
      <c r="R33" s="1993">
        <f>'Неподконтрольные расходы'!H62</f>
        <v>0</v>
      </c>
      <c r="S33" s="2368">
        <f>'Неподконтрольные расходы'!I62</f>
        <v>0</v>
      </c>
      <c r="T33" s="1439">
        <f>'Неподконтрольные расходы'!J62</f>
        <v>0</v>
      </c>
      <c r="U33" s="1993">
        <f>'Неподконтрольные расходы'!K62</f>
        <v>0</v>
      </c>
      <c r="V33" s="2368">
        <f>'Неподконтрольные расходы'!L62</f>
        <v>0</v>
      </c>
      <c r="W33" s="1439">
        <f>'Неподконтрольные расходы'!M62</f>
        <v>0</v>
      </c>
      <c r="X33" s="1993">
        <f>'Неподконтрольные расходы'!N62</f>
        <v>0</v>
      </c>
      <c r="Y33" s="1994">
        <f>'Неподконтрольные расходы'!O62</f>
        <v>0</v>
      </c>
    </row>
    <row r="34" spans="1:25" ht="16.5" customHeight="1">
      <c r="A34" s="1161" t="s">
        <v>135</v>
      </c>
      <c r="B34" s="1015" t="s">
        <v>185</v>
      </c>
      <c r="C34" s="1162"/>
      <c r="D34" s="1310">
        <f>'Неподконтрольные расходы'!C30</f>
        <v>0</v>
      </c>
      <c r="E34" s="2298">
        <f>'Неподконтрольные расходы'!D30</f>
        <v>0</v>
      </c>
      <c r="F34" s="2299">
        <f>'Неподконтрольные расходы'!E30</f>
        <v>0</v>
      </c>
      <c r="G34" s="1312">
        <f>'Неподконтрольные расходы'!F30</f>
        <v>0</v>
      </c>
      <c r="H34" s="1391">
        <f>'Неподконтрольные расходы'!G30</f>
        <v>0</v>
      </c>
      <c r="I34" s="1392">
        <f>'Неподконтрольные расходы'!H30</f>
        <v>0</v>
      </c>
      <c r="J34" s="2337">
        <f>'Неподконтрольные расходы'!I30</f>
        <v>0</v>
      </c>
      <c r="K34" s="1391">
        <f>'Неподконтрольные расходы'!J30</f>
        <v>0</v>
      </c>
      <c r="L34" s="1392">
        <f>'Неподконтрольные расходы'!K30</f>
        <v>0</v>
      </c>
      <c r="M34" s="2337">
        <f>'Неподконтрольные расходы'!L30</f>
        <v>0</v>
      </c>
      <c r="N34" s="1391">
        <f>'Неподконтрольные расходы'!M30</f>
        <v>0</v>
      </c>
      <c r="O34" s="1392">
        <f>'Неподконтрольные расходы'!N30</f>
        <v>0</v>
      </c>
      <c r="P34" s="1393">
        <f>'Неподконтрольные расходы'!O30</f>
        <v>0</v>
      </c>
      <c r="Q34" s="1439">
        <f>'Неподконтрольные расходы'!G69</f>
        <v>0</v>
      </c>
      <c r="R34" s="1993">
        <f>'Неподконтрольные расходы'!H69</f>
        <v>0</v>
      </c>
      <c r="S34" s="2368">
        <f>'Неподконтрольные расходы'!I69</f>
        <v>0</v>
      </c>
      <c r="T34" s="1439">
        <f>'Неподконтрольные расходы'!J69</f>
        <v>0</v>
      </c>
      <c r="U34" s="1993">
        <f>'Неподконтрольные расходы'!K69</f>
        <v>0</v>
      </c>
      <c r="V34" s="2368">
        <f>'Неподконтрольные расходы'!L69</f>
        <v>0</v>
      </c>
      <c r="W34" s="1439">
        <f>'Неподконтрольные расходы'!M69</f>
        <v>0</v>
      </c>
      <c r="X34" s="1993">
        <f>'Неподконтрольные расходы'!N69</f>
        <v>0</v>
      </c>
      <c r="Y34" s="1994">
        <f>'Неподконтрольные расходы'!O69</f>
        <v>0</v>
      </c>
    </row>
    <row r="35" spans="1:25" ht="33" customHeight="1">
      <c r="A35" s="1161" t="s">
        <v>153</v>
      </c>
      <c r="B35" s="1015" t="s">
        <v>154</v>
      </c>
      <c r="C35" s="1162" t="s">
        <v>46</v>
      </c>
      <c r="D35" s="1310">
        <f>'Неподконтрольные расходы'!C9</f>
        <v>0</v>
      </c>
      <c r="E35" s="2298">
        <f>'Неподконтрольные расходы'!D9</f>
        <v>0</v>
      </c>
      <c r="F35" s="2299">
        <f>'Неподконтрольные расходы'!E9</f>
        <v>0</v>
      </c>
      <c r="G35" s="1312">
        <f>'Неподконтрольные расходы'!F9</f>
        <v>0</v>
      </c>
      <c r="H35" s="1391">
        <f>'Неподконтрольные расходы'!G9</f>
        <v>0</v>
      </c>
      <c r="I35" s="1392">
        <f>'Неподконтрольные расходы'!H9</f>
        <v>0</v>
      </c>
      <c r="J35" s="2337">
        <f>'Неподконтрольные расходы'!I9</f>
        <v>0</v>
      </c>
      <c r="K35" s="1391">
        <f>'Неподконтрольные расходы'!J9</f>
        <v>0</v>
      </c>
      <c r="L35" s="1392">
        <f>'Неподконтрольные расходы'!K9</f>
        <v>0</v>
      </c>
      <c r="M35" s="2337">
        <f>'Неподконтрольные расходы'!L9</f>
        <v>0</v>
      </c>
      <c r="N35" s="1391">
        <f>'Неподконтрольные расходы'!M9</f>
        <v>0</v>
      </c>
      <c r="O35" s="1392">
        <f>'Неподконтрольные расходы'!N9</f>
        <v>0</v>
      </c>
      <c r="P35" s="1393">
        <f>'Неподконтрольные расходы'!O9</f>
        <v>0</v>
      </c>
      <c r="Q35" s="1439">
        <f>'Неподконтрольные расходы'!G50</f>
        <v>0</v>
      </c>
      <c r="R35" s="1392">
        <f>'Неподконтрольные расходы'!H50</f>
        <v>0</v>
      </c>
      <c r="S35" s="2337">
        <f>'Неподконтрольные расходы'!I50</f>
        <v>0</v>
      </c>
      <c r="T35" s="1439">
        <f>'Неподконтрольные расходы'!J50</f>
        <v>0</v>
      </c>
      <c r="U35" s="1392">
        <f>'Неподконтрольные расходы'!K50</f>
        <v>0</v>
      </c>
      <c r="V35" s="2337">
        <f>'Неподконтрольные расходы'!L50</f>
        <v>0</v>
      </c>
      <c r="W35" s="1439">
        <f>'Неподконтрольные расходы'!M50</f>
        <v>0</v>
      </c>
      <c r="X35" s="1392">
        <f>'Неподконтрольные расходы'!N50</f>
        <v>0</v>
      </c>
      <c r="Y35" s="1393">
        <f>'Неподконтрольные расходы'!O50</f>
        <v>0</v>
      </c>
    </row>
    <row r="36" spans="1:25" ht="16.5" customHeight="1">
      <c r="A36" s="1161" t="s">
        <v>155</v>
      </c>
      <c r="B36" s="1015" t="s">
        <v>499</v>
      </c>
      <c r="C36" s="1162"/>
      <c r="D36" s="1310">
        <f>'Неподконтрольные расходы'!C20</f>
        <v>0</v>
      </c>
      <c r="E36" s="2298">
        <f>'Неподконтрольные расходы'!D20</f>
        <v>0</v>
      </c>
      <c r="F36" s="2299">
        <f>'Неподконтрольные расходы'!E20</f>
        <v>0</v>
      </c>
      <c r="G36" s="1312">
        <f>'Неподконтрольные расходы'!F20</f>
        <v>0</v>
      </c>
      <c r="H36" s="1391">
        <f>'Неподконтрольные расходы'!G20</f>
        <v>0</v>
      </c>
      <c r="I36" s="1392">
        <f>'Неподконтрольные расходы'!H20</f>
        <v>0</v>
      </c>
      <c r="J36" s="2337">
        <f>'Неподконтрольные расходы'!I20</f>
        <v>0</v>
      </c>
      <c r="K36" s="1391">
        <f>'Неподконтрольные расходы'!J20</f>
        <v>0</v>
      </c>
      <c r="L36" s="1392">
        <f>'Неподконтрольные расходы'!K20</f>
        <v>0</v>
      </c>
      <c r="M36" s="2337">
        <f>'Неподконтрольные расходы'!L20</f>
        <v>0</v>
      </c>
      <c r="N36" s="1391">
        <f>'Неподконтрольные расходы'!M20</f>
        <v>0</v>
      </c>
      <c r="O36" s="1392">
        <f>'Неподконтрольные расходы'!N20</f>
        <v>0</v>
      </c>
      <c r="P36" s="1393">
        <f>'Неподконтрольные расходы'!O20</f>
        <v>0</v>
      </c>
      <c r="Q36" s="1439">
        <f>'Неподконтрольные расходы'!G59</f>
        <v>0</v>
      </c>
      <c r="R36" s="1392">
        <f>'Неподконтрольные расходы'!H59</f>
        <v>0</v>
      </c>
      <c r="S36" s="2337">
        <f>'Неподконтрольные расходы'!I59</f>
        <v>0</v>
      </c>
      <c r="T36" s="1439">
        <f>'Неподконтрольные расходы'!J59</f>
        <v>0</v>
      </c>
      <c r="U36" s="1392">
        <f>'Неподконтрольные расходы'!K59</f>
        <v>0</v>
      </c>
      <c r="V36" s="2337">
        <f>'Неподконтрольные расходы'!L59</f>
        <v>0</v>
      </c>
      <c r="W36" s="1439">
        <f>'Неподконтрольные расходы'!M59</f>
        <v>0</v>
      </c>
      <c r="X36" s="1392">
        <f>'Неподконтрольные расходы'!N59</f>
        <v>0</v>
      </c>
      <c r="Y36" s="1393">
        <f>'Неподконтрольные расходы'!O59</f>
        <v>0</v>
      </c>
    </row>
    <row r="37" spans="1:25" ht="16.5" customHeight="1">
      <c r="A37" s="1161" t="s">
        <v>359</v>
      </c>
      <c r="B37" s="1015" t="s">
        <v>132</v>
      </c>
      <c r="C37" s="1162" t="s">
        <v>46</v>
      </c>
      <c r="D37" s="1310">
        <f>'Неподконтрольные расходы'!C18</f>
        <v>0</v>
      </c>
      <c r="E37" s="2298">
        <f>'Неподконтрольные расходы'!D18</f>
        <v>0</v>
      </c>
      <c r="F37" s="2299">
        <f>'Неподконтрольные расходы'!E18</f>
        <v>0</v>
      </c>
      <c r="G37" s="1312">
        <f>'Неподконтрольные расходы'!F18</f>
        <v>0</v>
      </c>
      <c r="H37" s="1391">
        <f>'Неподконтрольные расходы'!G18</f>
        <v>0</v>
      </c>
      <c r="I37" s="1392">
        <f>'Неподконтрольные расходы'!H18</f>
        <v>0</v>
      </c>
      <c r="J37" s="2337">
        <f>'Неподконтрольные расходы'!I18</f>
        <v>0</v>
      </c>
      <c r="K37" s="1391">
        <f>'Неподконтрольные расходы'!J18</f>
        <v>0</v>
      </c>
      <c r="L37" s="1392">
        <f>'Неподконтрольные расходы'!K18</f>
        <v>0</v>
      </c>
      <c r="M37" s="2337">
        <f>'Неподконтрольные расходы'!L18</f>
        <v>0</v>
      </c>
      <c r="N37" s="1391">
        <f>'Неподконтрольные расходы'!M18</f>
        <v>0</v>
      </c>
      <c r="O37" s="1392">
        <f>'Неподконтрольные расходы'!N18</f>
        <v>0</v>
      </c>
      <c r="P37" s="1393">
        <f>'Неподконтрольные расходы'!O18</f>
        <v>0</v>
      </c>
      <c r="Q37" s="1439">
        <f>'Неподконтрольные расходы'!G57</f>
        <v>0</v>
      </c>
      <c r="R37" s="1392">
        <f>'Неподконтрольные расходы'!H57</f>
        <v>0</v>
      </c>
      <c r="S37" s="2337">
        <f>'Неподконтрольные расходы'!I57</f>
        <v>0</v>
      </c>
      <c r="T37" s="1439">
        <f>'Неподконтрольные расходы'!J57</f>
        <v>0</v>
      </c>
      <c r="U37" s="1392">
        <f>'Неподконтрольные расходы'!K57</f>
        <v>0</v>
      </c>
      <c r="V37" s="2337">
        <f>'Неподконтрольные расходы'!L57</f>
        <v>0</v>
      </c>
      <c r="W37" s="1439">
        <f>'Неподконтрольные расходы'!M57</f>
        <v>0</v>
      </c>
      <c r="X37" s="1392">
        <f>'Неподконтрольные расходы'!N57</f>
        <v>0</v>
      </c>
      <c r="Y37" s="1393">
        <f>'Неподконтрольные расходы'!O57</f>
        <v>0</v>
      </c>
    </row>
    <row r="38" spans="1:25" ht="81.75" customHeight="1" thickBot="1">
      <c r="A38" s="1161" t="s">
        <v>787</v>
      </c>
      <c r="B38" s="1319" t="s">
        <v>365</v>
      </c>
      <c r="C38" s="1162" t="s">
        <v>46</v>
      </c>
      <c r="D38" s="1320">
        <f>'Неподконтрольные расходы'!C19</f>
        <v>0</v>
      </c>
      <c r="E38" s="2300">
        <f>'Неподконтрольные расходы'!D19</f>
        <v>0</v>
      </c>
      <c r="F38" s="2301">
        <f>'Неподконтрольные расходы'!E19</f>
        <v>0</v>
      </c>
      <c r="G38" s="1312">
        <f>'Неподконтрольные расходы'!F19</f>
        <v>0</v>
      </c>
      <c r="H38" s="2332">
        <f>'Неподконтрольные расходы'!G19</f>
        <v>0</v>
      </c>
      <c r="I38" s="2333">
        <f>'Неподконтрольные расходы'!H19</f>
        <v>0</v>
      </c>
      <c r="J38" s="2339">
        <f>'Неподконтрольные расходы'!I19</f>
        <v>0</v>
      </c>
      <c r="K38" s="2332">
        <f>'Неподконтрольные расходы'!J19</f>
        <v>0</v>
      </c>
      <c r="L38" s="2333">
        <f>'Неподконтрольные расходы'!K19</f>
        <v>0</v>
      </c>
      <c r="M38" s="2339">
        <f>'Неподконтрольные расходы'!L19</f>
        <v>0</v>
      </c>
      <c r="N38" s="2332">
        <f>'Неподконтрольные расходы'!M19</f>
        <v>0</v>
      </c>
      <c r="O38" s="2333">
        <f>'Неподконтрольные расходы'!N19</f>
        <v>0</v>
      </c>
      <c r="P38" s="2334">
        <f>'Неподконтрольные расходы'!O19</f>
        <v>0</v>
      </c>
      <c r="Q38" s="2367">
        <f>'Неподконтрольные расходы'!G58</f>
        <v>0</v>
      </c>
      <c r="R38" s="2333">
        <f>'Неподконтрольные расходы'!H58</f>
        <v>0</v>
      </c>
      <c r="S38" s="2339">
        <f>'Неподконтрольные расходы'!I58</f>
        <v>0</v>
      </c>
      <c r="T38" s="2367">
        <f>'Неподконтрольные расходы'!J58</f>
        <v>0</v>
      </c>
      <c r="U38" s="2333">
        <f>'Неподконтрольные расходы'!K58</f>
        <v>0</v>
      </c>
      <c r="V38" s="2339">
        <f>'Неподконтрольные расходы'!L58</f>
        <v>0</v>
      </c>
      <c r="W38" s="2367">
        <f>'Неподконтрольные расходы'!M58</f>
        <v>0</v>
      </c>
      <c r="X38" s="2333">
        <f>'Неподконтрольные расходы'!N58</f>
        <v>0</v>
      </c>
      <c r="Y38" s="2334">
        <f>'Неподконтрольные расходы'!O58</f>
        <v>0</v>
      </c>
    </row>
    <row r="39" spans="1:25" ht="21" thickBot="1">
      <c r="A39" s="3431" t="s">
        <v>52</v>
      </c>
      <c r="B39" s="3412" t="s">
        <v>145</v>
      </c>
      <c r="C39" s="3413"/>
      <c r="D39" s="3414"/>
      <c r="E39" s="3414"/>
      <c r="F39" s="3414"/>
      <c r="G39" s="3413"/>
      <c r="H39" s="3415"/>
      <c r="I39" s="3415"/>
      <c r="J39" s="3415"/>
      <c r="K39" s="3415"/>
      <c r="L39" s="3415"/>
      <c r="M39" s="3415"/>
      <c r="N39" s="3415"/>
      <c r="O39" s="3415"/>
      <c r="P39" s="3415"/>
      <c r="Q39" s="3418"/>
      <c r="R39" s="3419"/>
      <c r="S39" s="3419"/>
      <c r="T39" s="3419"/>
      <c r="U39" s="3419"/>
      <c r="V39" s="3419"/>
      <c r="W39" s="3419"/>
      <c r="X39" s="3419"/>
      <c r="Y39" s="3419"/>
    </row>
    <row r="40" spans="1:25" ht="16.5" customHeight="1" thickBot="1">
      <c r="A40" s="3430"/>
      <c r="B40" s="1283" t="s">
        <v>151</v>
      </c>
      <c r="C40" s="1111" t="s">
        <v>46</v>
      </c>
      <c r="D40" s="2304">
        <f>E40+F40</f>
        <v>0</v>
      </c>
      <c r="E40" s="2305">
        <f>E41+E42+D43+D44+D45+E46</f>
        <v>0</v>
      </c>
      <c r="F40" s="2306">
        <f>F41+F42+F43+F44+F45+F46</f>
        <v>0</v>
      </c>
      <c r="G40" s="1296">
        <f>G41+G42+G43+G44+G45+G46</f>
        <v>0</v>
      </c>
      <c r="H40" s="1396" t="e">
        <f>H41+H42+H44+H45+H46</f>
        <v>#DIV/0!</v>
      </c>
      <c r="I40" s="1397" t="e">
        <f>I41+I42+H44+H45+I46</f>
        <v>#DIV/0!</v>
      </c>
      <c r="J40" s="1398">
        <f>J41+J42+H43+J46</f>
        <v>0</v>
      </c>
      <c r="K40" s="1396" t="e">
        <f>K41+K42+K44+K45+K46</f>
        <v>#DIV/0!</v>
      </c>
      <c r="L40" s="1397" t="e">
        <f>L41+L42+K44+K45+L46</f>
        <v>#DIV/0!</v>
      </c>
      <c r="M40" s="1398">
        <f>M41+M42+K43+M46</f>
        <v>0</v>
      </c>
      <c r="N40" s="1396" t="e">
        <f>N41+N42+N44+N45+N46</f>
        <v>#DIV/0!</v>
      </c>
      <c r="O40" s="1397" t="e">
        <f>O41+O42+N44+N45+O46</f>
        <v>#DIV/0!</v>
      </c>
      <c r="P40" s="1398">
        <f>P41+P42+N43+P46</f>
        <v>0</v>
      </c>
      <c r="Q40" s="1440" t="e">
        <f>Q41+Q42+Q44+Q45+Q46</f>
        <v>#DIV/0!</v>
      </c>
      <c r="R40" s="1441" t="e">
        <f>R41+R42+Q44+Q45+R46</f>
        <v>#DIV/0!</v>
      </c>
      <c r="S40" s="1442">
        <f>S41+S42+Q43+S46</f>
        <v>0</v>
      </c>
      <c r="T40" s="1440" t="e">
        <f>T41+T42+T44+T45+T46</f>
        <v>#DIV/0!</v>
      </c>
      <c r="U40" s="1441" t="e">
        <f>U41+U42+T44+T45+U46</f>
        <v>#DIV/0!</v>
      </c>
      <c r="V40" s="1442">
        <f>V41+V42+T43+V46</f>
        <v>0</v>
      </c>
      <c r="W40" s="1440" t="e">
        <f>W41+W42+W44+W45+W46</f>
        <v>#REF!</v>
      </c>
      <c r="X40" s="1441" t="e">
        <f>X41+X42+W44+W45+X46</f>
        <v>#REF!</v>
      </c>
      <c r="Y40" s="1442">
        <f>Y41+Y42+W43+Y46</f>
        <v>0</v>
      </c>
    </row>
    <row r="41" spans="1:25" ht="16.5" customHeight="1">
      <c r="A41" s="1324" t="s">
        <v>81</v>
      </c>
      <c r="B41" s="1285" t="s">
        <v>147</v>
      </c>
      <c r="C41" s="1014" t="s">
        <v>46</v>
      </c>
      <c r="D41" s="1317">
        <f>'Затраты на услуги водоснабжения'!F7</f>
        <v>0</v>
      </c>
      <c r="E41" s="2310">
        <f>'Затраты на услуги водоснабжения'!G7</f>
        <v>0</v>
      </c>
      <c r="F41" s="2311">
        <f>'Затраты на услуги водоснабжения'!H7</f>
        <v>0</v>
      </c>
      <c r="G41" s="1326">
        <f>'Затраты на услуги водоснабжения'!I7</f>
        <v>0</v>
      </c>
      <c r="H41" s="1385" t="e">
        <f>'Затраты на услуги водоснабжения'!K7</f>
        <v>#DIV/0!</v>
      </c>
      <c r="I41" s="2517" t="e">
        <f>'Затраты на услуги водоснабжения'!L7</f>
        <v>#DIV/0!</v>
      </c>
      <c r="J41" s="2335">
        <f>'Затраты на услуги водоснабжения'!O7</f>
        <v>0</v>
      </c>
      <c r="K41" s="1385" t="e">
        <f>'Затраты на услуги водоснабжения'!D19</f>
        <v>#DIV/0!</v>
      </c>
      <c r="L41" s="2517" t="e">
        <f>'Затраты на услуги водоснабжения'!E19</f>
        <v>#DIV/0!</v>
      </c>
      <c r="M41" s="2335">
        <f>'Затраты на услуги водоснабжения'!H19</f>
        <v>0</v>
      </c>
      <c r="N41" s="1385" t="e">
        <f>'Затраты на услуги водоснабжения'!K19</f>
        <v>#DIV/0!</v>
      </c>
      <c r="O41" s="2517" t="e">
        <f>'Затраты на услуги водоснабжения'!L19</f>
        <v>#DIV/0!</v>
      </c>
      <c r="P41" s="1387">
        <f>'Затраты на услуги водоснабжения'!O19</f>
        <v>0</v>
      </c>
      <c r="Q41" s="2362" t="e">
        <f>'Затраты на услуги водоснабжения'!D46</f>
        <v>#DIV/0!</v>
      </c>
      <c r="R41" s="2373" t="e">
        <f>'Затраты на услуги водоснабжения'!E46</f>
        <v>#DIV/0!</v>
      </c>
      <c r="S41" s="2335">
        <f>'Затраты на услуги водоснабжения'!H46</f>
        <v>0</v>
      </c>
      <c r="T41" s="1437" t="e">
        <f>'Затраты на услуги водоснабжения'!K46</f>
        <v>#DIV/0!</v>
      </c>
      <c r="U41" s="2373" t="e">
        <f>'Затраты на услуги водоснабжения'!L46</f>
        <v>#DIV/0!</v>
      </c>
      <c r="V41" s="1387">
        <f>'Затраты на услуги водоснабжения'!O46</f>
        <v>0</v>
      </c>
      <c r="W41" s="2362">
        <f>'Затраты на услуги водоснабжения'!Y46</f>
        <v>0</v>
      </c>
      <c r="X41" s="2362">
        <f>'Затраты на услуги водоснабжения'!Z46</f>
        <v>0</v>
      </c>
      <c r="Y41" s="1387">
        <f>'Затраты на услуги водоснабжения'!AC46</f>
        <v>0</v>
      </c>
    </row>
    <row r="42" spans="1:25" ht="16.5" customHeight="1">
      <c r="A42" s="1069" t="s">
        <v>82</v>
      </c>
      <c r="B42" s="1327" t="s">
        <v>148</v>
      </c>
      <c r="C42" s="1161" t="s">
        <v>46</v>
      </c>
      <c r="D42" s="1310">
        <f>'Затраты на услуги водоснабжения'!F10</f>
        <v>0</v>
      </c>
      <c r="E42" s="2298">
        <f>'Затраты на услуги водоснабжения'!G10</f>
        <v>0</v>
      </c>
      <c r="F42" s="2299">
        <f>'Затраты на услуги водоснабжения'!H10</f>
        <v>0</v>
      </c>
      <c r="G42" s="1313">
        <f>'Затраты на услуги водоснабжения'!I10</f>
        <v>0</v>
      </c>
      <c r="H42" s="1391" t="e">
        <f>'Затраты на услуги водоснабжения'!K10</f>
        <v>#DIV/0!</v>
      </c>
      <c r="I42" s="1392" t="e">
        <f>'Затраты на услуги водоснабжения'!L10</f>
        <v>#DIV/0!</v>
      </c>
      <c r="J42" s="2337">
        <f>'Затраты на услуги водоснабжения'!O10</f>
        <v>0</v>
      </c>
      <c r="K42" s="1391" t="e">
        <f>'Затраты на услуги водоснабжения'!D22</f>
        <v>#DIV/0!</v>
      </c>
      <c r="L42" s="2330" t="e">
        <f>'Затраты на услуги водоснабжения'!E22</f>
        <v>#DIV/0!</v>
      </c>
      <c r="M42" s="2337">
        <f>'Затраты на услуги водоснабжения'!H22</f>
        <v>0</v>
      </c>
      <c r="N42" s="1391" t="e">
        <f>'Затраты на услуги водоснабжения'!K22</f>
        <v>#DIV/0!</v>
      </c>
      <c r="O42" s="2330" t="e">
        <f>'Затраты на услуги водоснабжения'!L22</f>
        <v>#DIV/0!</v>
      </c>
      <c r="P42" s="1393">
        <f>'Затраты на услуги водоснабжения'!O22</f>
        <v>0</v>
      </c>
      <c r="Q42" s="2363" t="e">
        <f>'Затраты на услуги водоснабжения'!D49</f>
        <v>#DIV/0!</v>
      </c>
      <c r="R42" s="1993" t="e">
        <f>'Затраты на услуги водоснабжения'!E49</f>
        <v>#DIV/0!</v>
      </c>
      <c r="S42" s="2337">
        <f>'Затраты на услуги водоснабжения'!H49</f>
        <v>0</v>
      </c>
      <c r="T42" s="1439" t="e">
        <f>'Затраты на услуги водоснабжения'!K49</f>
        <v>#DIV/0!</v>
      </c>
      <c r="U42" s="1993" t="e">
        <f>'Затраты на услуги водоснабжения'!L49</f>
        <v>#DIV/0!</v>
      </c>
      <c r="V42" s="1393">
        <f>'Затраты на услуги водоснабжения'!O49</f>
        <v>0</v>
      </c>
      <c r="W42" s="2363">
        <f>'Затраты на услуги водоснабжения'!Y49</f>
        <v>0</v>
      </c>
      <c r="X42" s="2363">
        <f>'Затраты на услуги водоснабжения'!Z49</f>
        <v>0</v>
      </c>
      <c r="Y42" s="1393">
        <f>'Затраты на услуги водоснабжения'!AC49</f>
        <v>0</v>
      </c>
    </row>
    <row r="43" spans="1:25" ht="16.5" customHeight="1">
      <c r="A43" s="1069" t="s">
        <v>136</v>
      </c>
      <c r="B43" s="1327" t="s">
        <v>360</v>
      </c>
      <c r="C43" s="1161" t="s">
        <v>46</v>
      </c>
      <c r="D43" s="3420">
        <f>'Покупн.теплоносит'!F6</f>
        <v>0</v>
      </c>
      <c r="E43" s="3421"/>
      <c r="F43" s="3422"/>
      <c r="G43" s="1313">
        <f>'Покупн.теплоносит'!G6</f>
        <v>0</v>
      </c>
      <c r="H43" s="3394">
        <f>'Покупн.теплоносит'!H6</f>
        <v>0</v>
      </c>
      <c r="I43" s="3395"/>
      <c r="J43" s="3396"/>
      <c r="K43" s="3394">
        <f>'Покупн.теплоносит'!K6</f>
        <v>0</v>
      </c>
      <c r="L43" s="3395"/>
      <c r="M43" s="3396"/>
      <c r="N43" s="3394">
        <f>'Покупн.теплоносит'!N6</f>
        <v>0</v>
      </c>
      <c r="O43" s="3395"/>
      <c r="P43" s="3397"/>
      <c r="Q43" s="3398">
        <f>'Покупн.теплоносит'!H33</f>
        <v>0</v>
      </c>
      <c r="R43" s="3390"/>
      <c r="S43" s="3399"/>
      <c r="T43" s="3389">
        <f>'Покупн.теплоносит'!K33</f>
        <v>0</v>
      </c>
      <c r="U43" s="3390"/>
      <c r="V43" s="3391"/>
      <c r="W43" s="3392">
        <f>'Покупн.теплоносит'!N33</f>
        <v>0</v>
      </c>
      <c r="X43" s="3392"/>
      <c r="Y43" s="3393"/>
    </row>
    <row r="44" spans="1:25" ht="16.5" customHeight="1">
      <c r="A44" s="1069" t="s">
        <v>137</v>
      </c>
      <c r="B44" s="1327" t="s">
        <v>32</v>
      </c>
      <c r="C44" s="1161" t="s">
        <v>46</v>
      </c>
      <c r="D44" s="3420">
        <f>'Покупная ТЭ'!F6</f>
        <v>0</v>
      </c>
      <c r="E44" s="3421"/>
      <c r="F44" s="3422"/>
      <c r="G44" s="1313">
        <f>'Покупная ТЭ'!G6</f>
        <v>0</v>
      </c>
      <c r="H44" s="3394">
        <f>'Покупная ТЭ'!H6</f>
        <v>0</v>
      </c>
      <c r="I44" s="3395"/>
      <c r="J44" s="3396"/>
      <c r="K44" s="3394">
        <f>'Покупная ТЭ'!K6</f>
        <v>0</v>
      </c>
      <c r="L44" s="3395"/>
      <c r="M44" s="3396"/>
      <c r="N44" s="3394">
        <f>'Покупная ТЭ'!N6</f>
        <v>0</v>
      </c>
      <c r="O44" s="3395"/>
      <c r="P44" s="3397"/>
      <c r="Q44" s="3398">
        <f>'Покупная ТЭ'!H33</f>
        <v>0</v>
      </c>
      <c r="R44" s="3390"/>
      <c r="S44" s="3399"/>
      <c r="T44" s="3389">
        <f>'Покупная ТЭ'!K33</f>
        <v>0</v>
      </c>
      <c r="U44" s="3390"/>
      <c r="V44" s="3391"/>
      <c r="W44" s="3392">
        <f>'Покупная ТЭ'!N33</f>
        <v>0</v>
      </c>
      <c r="X44" s="3392"/>
      <c r="Y44" s="3393"/>
    </row>
    <row r="45" spans="1:25" ht="16.5" customHeight="1">
      <c r="A45" s="1069" t="s">
        <v>146</v>
      </c>
      <c r="B45" s="1327" t="s">
        <v>55</v>
      </c>
      <c r="C45" s="1161" t="s">
        <v>46</v>
      </c>
      <c r="D45" s="3420">
        <f>Топливо!C5</f>
        <v>0</v>
      </c>
      <c r="E45" s="3421"/>
      <c r="F45" s="3422"/>
      <c r="G45" s="1313">
        <f>Топливо!D5</f>
        <v>0</v>
      </c>
      <c r="H45" s="3394" t="e">
        <f>Топливо!E5</f>
        <v>#DIV/0!</v>
      </c>
      <c r="I45" s="3395"/>
      <c r="J45" s="3396"/>
      <c r="K45" s="3394" t="e">
        <f>Топливо!F5</f>
        <v>#DIV/0!</v>
      </c>
      <c r="L45" s="3395"/>
      <c r="M45" s="3396"/>
      <c r="N45" s="3394" t="e">
        <f>Топливо!G5</f>
        <v>#DIV/0!</v>
      </c>
      <c r="O45" s="3395"/>
      <c r="P45" s="3397"/>
      <c r="Q45" s="3398" t="e">
        <f>Топливо!H5</f>
        <v>#REF!</v>
      </c>
      <c r="R45" s="3390"/>
      <c r="S45" s="3399"/>
      <c r="T45" s="3389" t="e">
        <f>Топливо!I5</f>
        <v>#REF!</v>
      </c>
      <c r="U45" s="3390"/>
      <c r="V45" s="3391"/>
      <c r="W45" s="3398" t="e">
        <f>Топливо!J5</f>
        <v>#REF!</v>
      </c>
      <c r="X45" s="3390"/>
      <c r="Y45" s="3391"/>
    </row>
    <row r="46" spans="1:25" ht="16.5" customHeight="1" thickBot="1">
      <c r="A46" s="1166" t="s">
        <v>361</v>
      </c>
      <c r="B46" s="1328" t="s">
        <v>58</v>
      </c>
      <c r="C46" s="1162" t="s">
        <v>46</v>
      </c>
      <c r="D46" s="1320">
        <f>'Эл. эн.'!F6</f>
        <v>0</v>
      </c>
      <c r="E46" s="2300">
        <f>'Эл. эн.'!G6</f>
        <v>0</v>
      </c>
      <c r="F46" s="2301">
        <f>'Эл. эн.'!H6</f>
        <v>0</v>
      </c>
      <c r="G46" s="1312">
        <f>'Эл. эн.'!I6</f>
        <v>0</v>
      </c>
      <c r="H46" s="2332">
        <f>'Эл. эн.'!J6</f>
        <v>0</v>
      </c>
      <c r="I46" s="2333">
        <f>'Эл. эн.'!K6</f>
        <v>0</v>
      </c>
      <c r="J46" s="2339">
        <f>'Эл. эн.'!L6</f>
        <v>0</v>
      </c>
      <c r="K46" s="2332">
        <f>'Эл. эн.'!M6</f>
        <v>0</v>
      </c>
      <c r="L46" s="2333">
        <f>'Эл. эн.'!N6</f>
        <v>0</v>
      </c>
      <c r="M46" s="2339">
        <f>'Эл. эн.'!O6</f>
        <v>0</v>
      </c>
      <c r="N46" s="2332">
        <f>'Эл. эн.'!P6</f>
        <v>0</v>
      </c>
      <c r="O46" s="2333">
        <f>'Эл. эн.'!Q6</f>
        <v>0</v>
      </c>
      <c r="P46" s="2334">
        <f>'Эл. эн.'!R6</f>
        <v>0</v>
      </c>
      <c r="Q46" s="2518">
        <f>'Эл. эн.'!J40</f>
        <v>0</v>
      </c>
      <c r="R46" s="2333">
        <f>'Эл. эн.'!K40</f>
        <v>0</v>
      </c>
      <c r="S46" s="2339">
        <f>'Эл. эн.'!L40</f>
        <v>0</v>
      </c>
      <c r="T46" s="2367">
        <f>'Эл. эн.'!M40</f>
        <v>0</v>
      </c>
      <c r="U46" s="2333">
        <f>'Эл. эн.'!N40</f>
        <v>0</v>
      </c>
      <c r="V46" s="2334">
        <f>'Эл. эн.'!O40</f>
        <v>0</v>
      </c>
      <c r="W46" s="2369">
        <f>'Эл. эн.'!P40</f>
        <v>0</v>
      </c>
      <c r="X46" s="1394">
        <f>'Эл. эн.'!Q40</f>
        <v>0</v>
      </c>
      <c r="Y46" s="1395">
        <f>'Эл. эн.'!R40</f>
        <v>0</v>
      </c>
    </row>
    <row r="47" spans="1:44" s="1334" customFormat="1" ht="30" customHeight="1" thickBot="1">
      <c r="A47" s="1331"/>
      <c r="B47" s="1333" t="s">
        <v>157</v>
      </c>
      <c r="C47" s="1332" t="s">
        <v>577</v>
      </c>
      <c r="D47" s="2307">
        <f>D19+D29+D40</f>
        <v>0</v>
      </c>
      <c r="E47" s="2308">
        <f aca="true" t="shared" si="3" ref="E47:Y47">E19+E29+E40</f>
        <v>0</v>
      </c>
      <c r="F47" s="2309">
        <f t="shared" si="3"/>
        <v>0</v>
      </c>
      <c r="G47" s="2543">
        <f t="shared" si="3"/>
        <v>0</v>
      </c>
      <c r="H47" s="2514" t="e">
        <f>H19+H29+H40</f>
        <v>#DIV/0!</v>
      </c>
      <c r="I47" s="2515" t="e">
        <f t="shared" si="3"/>
        <v>#DIV/0!</v>
      </c>
      <c r="J47" s="2516">
        <f t="shared" si="3"/>
        <v>0</v>
      </c>
      <c r="K47" s="2514" t="e">
        <f t="shared" si="3"/>
        <v>#DIV/0!</v>
      </c>
      <c r="L47" s="2515" t="e">
        <f t="shared" si="3"/>
        <v>#DIV/0!</v>
      </c>
      <c r="M47" s="2516">
        <f t="shared" si="3"/>
        <v>0</v>
      </c>
      <c r="N47" s="2514" t="e">
        <f t="shared" si="3"/>
        <v>#DIV/0!</v>
      </c>
      <c r="O47" s="2515" t="e">
        <f t="shared" si="3"/>
        <v>#DIV/0!</v>
      </c>
      <c r="P47" s="2516">
        <f t="shared" si="3"/>
        <v>0</v>
      </c>
      <c r="Q47" s="2370" t="e">
        <f t="shared" si="3"/>
        <v>#DIV/0!</v>
      </c>
      <c r="R47" s="2371" t="e">
        <f t="shared" si="3"/>
        <v>#DIV/0!</v>
      </c>
      <c r="S47" s="2372">
        <f t="shared" si="3"/>
        <v>0</v>
      </c>
      <c r="T47" s="2370" t="e">
        <f t="shared" si="3"/>
        <v>#DIV/0!</v>
      </c>
      <c r="U47" s="2371" t="e">
        <f t="shared" si="3"/>
        <v>#DIV/0!</v>
      </c>
      <c r="V47" s="2372" t="e">
        <f t="shared" si="3"/>
        <v>#DIV/0!</v>
      </c>
      <c r="W47" s="1443" t="e">
        <f t="shared" si="3"/>
        <v>#DIV/0!</v>
      </c>
      <c r="X47" s="1444" t="e">
        <f t="shared" si="3"/>
        <v>#DIV/0!</v>
      </c>
      <c r="Y47" s="1445" t="e">
        <f t="shared" si="3"/>
        <v>#DIV/0!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25" ht="16.5" customHeight="1">
      <c r="A48" s="1165" t="s">
        <v>53</v>
      </c>
      <c r="B48" s="1341" t="s">
        <v>138</v>
      </c>
      <c r="C48" s="1160"/>
      <c r="D48" s="1325">
        <f>ЭС_НД!E6</f>
        <v>0</v>
      </c>
      <c r="E48" s="1346"/>
      <c r="F48" s="2539"/>
      <c r="G48" s="2545">
        <f>ЭС_НД!F6</f>
        <v>0</v>
      </c>
      <c r="H48" s="2541">
        <f>ЭС_НД!G6</f>
        <v>0</v>
      </c>
      <c r="I48" s="1400">
        <f>ЭС_НД!H6</f>
        <v>0</v>
      </c>
      <c r="J48" s="1401">
        <f>ЭС_НД!I6</f>
        <v>0</v>
      </c>
      <c r="K48" s="1399">
        <f>ЭС_НД!J6</f>
        <v>0</v>
      </c>
      <c r="L48" s="1400">
        <f>ЭС_НД!K6</f>
        <v>0</v>
      </c>
      <c r="M48" s="1401">
        <f>ЭС_НД!L6</f>
        <v>0</v>
      </c>
      <c r="N48" s="1399">
        <f>ЭС_НД!M6</f>
        <v>0</v>
      </c>
      <c r="O48" s="1400">
        <f>ЭС_НД!N6</f>
        <v>0</v>
      </c>
      <c r="P48" s="1401">
        <f>ЭС_НД!O6</f>
        <v>0</v>
      </c>
      <c r="Q48" s="1446"/>
      <c r="R48" s="1400"/>
      <c r="S48" s="1401"/>
      <c r="T48" s="1446"/>
      <c r="U48" s="1400"/>
      <c r="V48" s="1401"/>
      <c r="W48" s="1446"/>
      <c r="X48" s="1400"/>
      <c r="Y48" s="1401"/>
    </row>
    <row r="49" spans="1:25" ht="16.5" customHeight="1" thickBot="1">
      <c r="A49" s="1166" t="s">
        <v>54</v>
      </c>
      <c r="B49" s="1342" t="s">
        <v>139</v>
      </c>
      <c r="C49" s="1162"/>
      <c r="D49" s="1325">
        <f>ЭС_НД!E7</f>
        <v>0</v>
      </c>
      <c r="E49" s="1345"/>
      <c r="F49" s="2540"/>
      <c r="G49" s="2546">
        <f>ЭС_НД!F7</f>
        <v>0</v>
      </c>
      <c r="H49" s="2542">
        <f>ЭС_НД!G7</f>
        <v>0</v>
      </c>
      <c r="I49" s="1403">
        <f>ЭС_НД!H7</f>
        <v>0</v>
      </c>
      <c r="J49" s="1404">
        <f>ЭС_НД!I7</f>
        <v>0</v>
      </c>
      <c r="K49" s="1402">
        <f>ЭС_НД!J7</f>
        <v>0</v>
      </c>
      <c r="L49" s="1403">
        <f>ЭС_НД!K7</f>
        <v>0</v>
      </c>
      <c r="M49" s="1404">
        <f>ЭС_НД!L7</f>
        <v>0</v>
      </c>
      <c r="N49" s="1402">
        <f>ЭС_НД!M7</f>
        <v>0</v>
      </c>
      <c r="O49" s="1403">
        <f>ЭС_НД!N7</f>
        <v>0</v>
      </c>
      <c r="P49" s="1404">
        <f>ЭС_НД!O7</f>
        <v>0</v>
      </c>
      <c r="Q49" s="1447"/>
      <c r="R49" s="1403"/>
      <c r="S49" s="1404"/>
      <c r="T49" s="1447"/>
      <c r="U49" s="1403"/>
      <c r="V49" s="1404"/>
      <c r="W49" s="1447"/>
      <c r="X49" s="1403"/>
      <c r="Y49" s="1404"/>
    </row>
    <row r="50" spans="1:44" s="38" customFormat="1" ht="16.5" customHeight="1" thickBot="1">
      <c r="A50" s="1314" t="s">
        <v>57</v>
      </c>
      <c r="B50" s="1315" t="s">
        <v>159</v>
      </c>
      <c r="C50" s="1257" t="s">
        <v>46</v>
      </c>
      <c r="D50" s="2312">
        <f>Прибыль!D5</f>
        <v>0</v>
      </c>
      <c r="E50" s="2312">
        <f>Прибыль!E5</f>
        <v>0</v>
      </c>
      <c r="F50" s="2312">
        <f>Прибыль!F5</f>
        <v>0</v>
      </c>
      <c r="G50" s="2544">
        <f>Прибыль!G5</f>
        <v>0</v>
      </c>
      <c r="H50" s="2520" t="e">
        <f>Прибыль!H5</f>
        <v>#DIV/0!</v>
      </c>
      <c r="I50" s="2521" t="e">
        <f>Прибыль!I5</f>
        <v>#DIV/0!</v>
      </c>
      <c r="J50" s="2522">
        <f>Прибыль!J5</f>
        <v>0</v>
      </c>
      <c r="K50" s="2534" t="e">
        <f>Прибыль!K5</f>
        <v>#DIV/0!</v>
      </c>
      <c r="L50" s="2535" t="e">
        <f>Прибыль!L5</f>
        <v>#DIV/0!</v>
      </c>
      <c r="M50" s="2536">
        <f>Прибыль!M5</f>
        <v>0</v>
      </c>
      <c r="N50" s="2361" t="e">
        <f>Прибыль!N5</f>
        <v>#DIV/0!</v>
      </c>
      <c r="O50" s="2361" t="e">
        <f>Прибыль!O5</f>
        <v>#DIV/0!</v>
      </c>
      <c r="P50" s="2361">
        <f>Прибыль!P5</f>
        <v>0</v>
      </c>
      <c r="Q50" s="2361" t="e">
        <f>Прибыль!Q5</f>
        <v>#DIV/0!</v>
      </c>
      <c r="R50" s="2361" t="e">
        <f>Прибыль!R5</f>
        <v>#DIV/0!</v>
      </c>
      <c r="S50" s="2361">
        <f>Прибыль!S5</f>
        <v>0</v>
      </c>
      <c r="T50" s="2361" t="e">
        <f>Прибыль!T5</f>
        <v>#DIV/0!</v>
      </c>
      <c r="U50" s="2361" t="e">
        <f>Прибыль!U5</f>
        <v>#DIV/0!</v>
      </c>
      <c r="V50" s="2361" t="e">
        <f>Прибыль!V5</f>
        <v>#DIV/0!</v>
      </c>
      <c r="W50" s="2361" t="e">
        <f>Прибыль!W5</f>
        <v>#DIV/0!</v>
      </c>
      <c r="X50" s="2361" t="e">
        <f>Прибыль!X5</f>
        <v>#DIV/0!</v>
      </c>
      <c r="Y50" s="2361" t="e">
        <f>Прибыль!Y5</f>
        <v>#DIV/0!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25" s="2323" customFormat="1" ht="16.5" customHeight="1">
      <c r="A51" s="2353"/>
      <c r="B51" s="2354" t="s">
        <v>158</v>
      </c>
      <c r="C51" s="2355" t="s">
        <v>31</v>
      </c>
      <c r="D51" s="2356">
        <f>Прибыль!D6</f>
        <v>0</v>
      </c>
      <c r="E51" s="2357">
        <f>Прибыль!E6</f>
        <v>0</v>
      </c>
      <c r="F51" s="2358">
        <f>Прибыль!F6</f>
        <v>0</v>
      </c>
      <c r="G51" s="2359">
        <f>Прибыль!G6</f>
        <v>0</v>
      </c>
      <c r="H51" s="2526">
        <f>Прибыль!H6</f>
        <v>0</v>
      </c>
      <c r="I51" s="2527">
        <f>Прибыль!I6</f>
        <v>0</v>
      </c>
      <c r="J51" s="2532">
        <f>Прибыль!J6</f>
        <v>0</v>
      </c>
      <c r="K51" s="2526">
        <f>Прибыль!K6</f>
        <v>0</v>
      </c>
      <c r="L51" s="2527">
        <f>Прибыль!L6</f>
        <v>0</v>
      </c>
      <c r="M51" s="2532">
        <f>Прибыль!M6</f>
        <v>0</v>
      </c>
      <c r="N51" s="2526">
        <f>Прибыль!N6</f>
        <v>0</v>
      </c>
      <c r="O51" s="2527">
        <f>Прибыль!O6</f>
        <v>0</v>
      </c>
      <c r="P51" s="2528">
        <f>Прибыль!P6</f>
        <v>0</v>
      </c>
      <c r="Q51" s="2596">
        <f>Прибыль!Q6</f>
        <v>0</v>
      </c>
      <c r="R51" s="2597">
        <f>Прибыль!R6</f>
        <v>0</v>
      </c>
      <c r="S51" s="2598">
        <f>Прибыль!S6</f>
        <v>0</v>
      </c>
      <c r="T51" s="2596">
        <f>Прибыль!T6</f>
        <v>0</v>
      </c>
      <c r="U51" s="2597">
        <f>Прибыль!U6</f>
        <v>0</v>
      </c>
      <c r="V51" s="2598">
        <f>Прибыль!V6</f>
        <v>0</v>
      </c>
      <c r="W51" s="2596">
        <f>Прибыль!W6</f>
        <v>0</v>
      </c>
      <c r="X51" s="2597">
        <f>Прибыль!X6</f>
        <v>0</v>
      </c>
      <c r="Y51" s="2598">
        <f>Прибыль!Y6</f>
        <v>0</v>
      </c>
    </row>
    <row r="52" spans="1:44" s="1329" customFormat="1" ht="16.5" customHeight="1">
      <c r="A52" s="1284" t="s">
        <v>36</v>
      </c>
      <c r="B52" s="1285" t="s">
        <v>369</v>
      </c>
      <c r="C52" s="1161" t="s">
        <v>46</v>
      </c>
      <c r="D52" s="1182">
        <f>Прибыль!D7</f>
        <v>0</v>
      </c>
      <c r="E52" s="2291">
        <f>Прибыль!E7</f>
        <v>0</v>
      </c>
      <c r="F52" s="2324">
        <f>Прибыль!F7</f>
        <v>0</v>
      </c>
      <c r="G52" s="2351">
        <f>Прибыль!G7</f>
        <v>0</v>
      </c>
      <c r="H52" s="1362">
        <f>Прибыль!H7</f>
        <v>0</v>
      </c>
      <c r="I52" s="2341">
        <f>Прибыль!I7</f>
        <v>0</v>
      </c>
      <c r="J52" s="2360">
        <f>Прибыль!J7</f>
        <v>0</v>
      </c>
      <c r="K52" s="1362">
        <f>Прибыль!K7</f>
        <v>0</v>
      </c>
      <c r="L52" s="2341">
        <f>Прибыль!L7</f>
        <v>0</v>
      </c>
      <c r="M52" s="2360">
        <f>Прибыль!M7</f>
        <v>0</v>
      </c>
      <c r="N52" s="1362">
        <f>Прибыль!N7</f>
        <v>0</v>
      </c>
      <c r="O52" s="2341">
        <f>Прибыль!O7</f>
        <v>0</v>
      </c>
      <c r="P52" s="2352">
        <f>Прибыль!P7</f>
        <v>0</v>
      </c>
      <c r="Q52" s="2599">
        <f>Прибыль!Q7</f>
        <v>0</v>
      </c>
      <c r="R52" s="2600">
        <f>Прибыль!R7</f>
        <v>0</v>
      </c>
      <c r="S52" s="2601">
        <f>Прибыль!S7</f>
        <v>0</v>
      </c>
      <c r="T52" s="2599">
        <f>Прибыль!T7</f>
        <v>0</v>
      </c>
      <c r="U52" s="2600">
        <f>Прибыль!U7</f>
        <v>0</v>
      </c>
      <c r="V52" s="2601">
        <f>Прибыль!V7</f>
        <v>0</v>
      </c>
      <c r="W52" s="2599">
        <f>Прибыль!W7</f>
        <v>0</v>
      </c>
      <c r="X52" s="2600">
        <f>Прибыль!X7</f>
        <v>0</v>
      </c>
      <c r="Y52" s="2601">
        <f>Прибыль!Y7</f>
        <v>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1329" customFormat="1" ht="16.5" customHeight="1">
      <c r="A53" s="1284" t="s">
        <v>573</v>
      </c>
      <c r="B53" s="1285" t="s">
        <v>367</v>
      </c>
      <c r="C53" s="1161" t="s">
        <v>46</v>
      </c>
      <c r="D53" s="1182">
        <f>Прибыль!D8</f>
        <v>0</v>
      </c>
      <c r="E53" s="2291">
        <f>Прибыль!E8</f>
        <v>0</v>
      </c>
      <c r="F53" s="2324">
        <f>Прибыль!F8</f>
        <v>0</v>
      </c>
      <c r="G53" s="2351">
        <f>Прибыль!G8</f>
        <v>0</v>
      </c>
      <c r="H53" s="1362">
        <f>Прибыль!H8</f>
        <v>0</v>
      </c>
      <c r="I53" s="2341">
        <f>Прибыль!I8</f>
        <v>0</v>
      </c>
      <c r="J53" s="2360">
        <f>Прибыль!J8</f>
        <v>0</v>
      </c>
      <c r="K53" s="1362">
        <f>Прибыль!K8</f>
        <v>0</v>
      </c>
      <c r="L53" s="2341">
        <f>Прибыль!L8</f>
        <v>0</v>
      </c>
      <c r="M53" s="2360">
        <f>Прибыль!M8</f>
        <v>0</v>
      </c>
      <c r="N53" s="1362">
        <f>Прибыль!N8</f>
        <v>0</v>
      </c>
      <c r="O53" s="2341">
        <f>Прибыль!O8</f>
        <v>0</v>
      </c>
      <c r="P53" s="2352">
        <f>Прибыль!P8</f>
        <v>0</v>
      </c>
      <c r="Q53" s="2599">
        <f>Прибыль!Q8</f>
        <v>0</v>
      </c>
      <c r="R53" s="2600">
        <f>Прибыль!R8</f>
        <v>0</v>
      </c>
      <c r="S53" s="2601">
        <f>Прибыль!S8</f>
        <v>0</v>
      </c>
      <c r="T53" s="2599">
        <f>Прибыль!T8</f>
        <v>0</v>
      </c>
      <c r="U53" s="2600">
        <f>Прибыль!U8</f>
        <v>0</v>
      </c>
      <c r="V53" s="2601">
        <f>Прибыль!V8</f>
        <v>0</v>
      </c>
      <c r="W53" s="2599">
        <f>Прибыль!W8</f>
        <v>0</v>
      </c>
      <c r="X53" s="2600">
        <f>Прибыль!X8</f>
        <v>0</v>
      </c>
      <c r="Y53" s="2601">
        <f>Прибыль!Y8</f>
        <v>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1329" customFormat="1" ht="43.5" customHeight="1">
      <c r="A54" s="1284" t="s">
        <v>574</v>
      </c>
      <c r="B54" s="1285" t="s">
        <v>368</v>
      </c>
      <c r="C54" s="1161" t="s">
        <v>46</v>
      </c>
      <c r="D54" s="1182">
        <f>Прибыль!D9</f>
        <v>0</v>
      </c>
      <c r="E54" s="2291">
        <f>Прибыль!E9</f>
        <v>0</v>
      </c>
      <c r="F54" s="2324">
        <f>Прибыль!F9</f>
        <v>0</v>
      </c>
      <c r="G54" s="2351">
        <f>Прибыль!G9</f>
        <v>0</v>
      </c>
      <c r="H54" s="1362">
        <f>Прибыль!H9</f>
        <v>0</v>
      </c>
      <c r="I54" s="2341">
        <f>Прибыль!I9</f>
        <v>0</v>
      </c>
      <c r="J54" s="2360">
        <f>Прибыль!J9</f>
        <v>0</v>
      </c>
      <c r="K54" s="1362">
        <f>Прибыль!K9</f>
        <v>0</v>
      </c>
      <c r="L54" s="2341">
        <f>Прибыль!L9</f>
        <v>0</v>
      </c>
      <c r="M54" s="2360">
        <f>Прибыль!M9</f>
        <v>0</v>
      </c>
      <c r="N54" s="1362">
        <f>Прибыль!N9</f>
        <v>0</v>
      </c>
      <c r="O54" s="2341">
        <f>Прибыль!O9</f>
        <v>0</v>
      </c>
      <c r="P54" s="2352">
        <f>Прибыль!P9</f>
        <v>0</v>
      </c>
      <c r="Q54" s="2599">
        <f>Прибыль!Q9</f>
        <v>0</v>
      </c>
      <c r="R54" s="2600">
        <f>Прибыль!R9</f>
        <v>0</v>
      </c>
      <c r="S54" s="2601">
        <f>Прибыль!S9</f>
        <v>0</v>
      </c>
      <c r="T54" s="2599">
        <f>Прибыль!T9</f>
        <v>0</v>
      </c>
      <c r="U54" s="2600">
        <f>Прибыль!U9</f>
        <v>0</v>
      </c>
      <c r="V54" s="2601">
        <f>Прибыль!V9</f>
        <v>0</v>
      </c>
      <c r="W54" s="2599">
        <f>Прибыль!W9</f>
        <v>0</v>
      </c>
      <c r="X54" s="2600">
        <f>Прибыль!X9</f>
        <v>0</v>
      </c>
      <c r="Y54" s="2601">
        <f>Прибыль!Y9</f>
        <v>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1329" customFormat="1" ht="31.5" customHeight="1">
      <c r="A55" s="1284" t="s">
        <v>575</v>
      </c>
      <c r="B55" s="1285" t="s">
        <v>366</v>
      </c>
      <c r="C55" s="1161" t="s">
        <v>46</v>
      </c>
      <c r="D55" s="1182">
        <f>Прибыль!D10</f>
        <v>0</v>
      </c>
      <c r="E55" s="2291">
        <f>Прибыль!E10</f>
        <v>0</v>
      </c>
      <c r="F55" s="2324">
        <f>Прибыль!F10</f>
        <v>0</v>
      </c>
      <c r="G55" s="2351">
        <f>Прибыль!G10</f>
        <v>0</v>
      </c>
      <c r="H55" s="1362">
        <f>Прибыль!H10</f>
        <v>0</v>
      </c>
      <c r="I55" s="2341">
        <f>Прибыль!I10</f>
        <v>0</v>
      </c>
      <c r="J55" s="2360">
        <f>Прибыль!J10</f>
        <v>0</v>
      </c>
      <c r="K55" s="1362">
        <f>Прибыль!K10</f>
        <v>0</v>
      </c>
      <c r="L55" s="2341">
        <f>Прибыль!L10</f>
        <v>0</v>
      </c>
      <c r="M55" s="2360">
        <f>Прибыль!M10</f>
        <v>0</v>
      </c>
      <c r="N55" s="1362">
        <f>Прибыль!N10</f>
        <v>0</v>
      </c>
      <c r="O55" s="2341">
        <f>Прибыль!O10</f>
        <v>0</v>
      </c>
      <c r="P55" s="2352">
        <f>Прибыль!P10</f>
        <v>0</v>
      </c>
      <c r="Q55" s="2599">
        <f>Прибыль!Q10</f>
        <v>0</v>
      </c>
      <c r="R55" s="2600">
        <f>Прибыль!R10</f>
        <v>0</v>
      </c>
      <c r="S55" s="2601">
        <f>Прибыль!S10</f>
        <v>0</v>
      </c>
      <c r="T55" s="2599">
        <f>Прибыль!T10</f>
        <v>0</v>
      </c>
      <c r="U55" s="2600">
        <f>Прибыль!U10</f>
        <v>0</v>
      </c>
      <c r="V55" s="2601">
        <f>Прибыль!V10</f>
        <v>0</v>
      </c>
      <c r="W55" s="2599">
        <f>Прибыль!W10</f>
        <v>0</v>
      </c>
      <c r="X55" s="2600">
        <f>Прибыль!X10</f>
        <v>0</v>
      </c>
      <c r="Y55" s="2601">
        <f>Прибыль!Y10</f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25" ht="16.5" customHeight="1" thickBot="1">
      <c r="A56" s="1330" t="s">
        <v>38</v>
      </c>
      <c r="B56" s="1327" t="s">
        <v>370</v>
      </c>
      <c r="C56" s="1161" t="s">
        <v>46</v>
      </c>
      <c r="D56" s="1182">
        <f>Прибыль!D11</f>
        <v>0</v>
      </c>
      <c r="E56" s="2291">
        <f>Прибыль!E11</f>
        <v>0</v>
      </c>
      <c r="F56" s="2324">
        <f>Прибыль!F11</f>
        <v>0</v>
      </c>
      <c r="G56" s="2351">
        <f>Прибыль!G11</f>
        <v>0</v>
      </c>
      <c r="H56" s="1362" t="e">
        <f>Прибыль!H11</f>
        <v>#DIV/0!</v>
      </c>
      <c r="I56" s="2341" t="e">
        <f>Прибыль!I11</f>
        <v>#DIV/0!</v>
      </c>
      <c r="J56" s="2360">
        <f>Прибыль!J11</f>
        <v>0</v>
      </c>
      <c r="K56" s="1362" t="e">
        <f>Прибыль!K11</f>
        <v>#DIV/0!</v>
      </c>
      <c r="L56" s="2341" t="e">
        <f>Прибыль!L11</f>
        <v>#DIV/0!</v>
      </c>
      <c r="M56" s="2360">
        <f>Прибыль!M11</f>
        <v>0</v>
      </c>
      <c r="N56" s="1362" t="e">
        <f>Прибыль!N11</f>
        <v>#DIV/0!</v>
      </c>
      <c r="O56" s="2341" t="e">
        <f>Прибыль!O11</f>
        <v>#DIV/0!</v>
      </c>
      <c r="P56" s="2352">
        <f>Прибыль!P11</f>
        <v>0</v>
      </c>
      <c r="Q56" s="2599" t="e">
        <f>Прибыль!Q11</f>
        <v>#DIV/0!</v>
      </c>
      <c r="R56" s="2600" t="e">
        <f>Прибыль!R11</f>
        <v>#DIV/0!</v>
      </c>
      <c r="S56" s="2601">
        <f>Прибыль!S11</f>
        <v>0</v>
      </c>
      <c r="T56" s="2599" t="e">
        <f>Прибыль!T11</f>
        <v>#DIV/0!</v>
      </c>
      <c r="U56" s="2600" t="e">
        <f>Прибыль!U11</f>
        <v>#DIV/0!</v>
      </c>
      <c r="V56" s="2601" t="e">
        <f>Прибыль!V11</f>
        <v>#DIV/0!</v>
      </c>
      <c r="W56" s="2599" t="e">
        <f>Прибыль!W11</f>
        <v>#DIV/0!</v>
      </c>
      <c r="X56" s="2600" t="e">
        <f>Прибыль!X11</f>
        <v>#DIV/0!</v>
      </c>
      <c r="Y56" s="2601" t="e">
        <f>Прибыль!Y11</f>
        <v>#DIV/0!</v>
      </c>
    </row>
    <row r="57" spans="1:25" s="2323" customFormat="1" ht="16.5" customHeight="1" thickBot="1">
      <c r="A57" s="2317" t="s">
        <v>576</v>
      </c>
      <c r="B57" s="2318" t="s">
        <v>571</v>
      </c>
      <c r="C57" s="2319"/>
      <c r="D57" s="2315">
        <f>D19+D30+D32+D33+D35+D36+D37+D41+D42+D46+D48-D49</f>
        <v>0</v>
      </c>
      <c r="E57" s="2316">
        <f aca="true" t="shared" si="4" ref="E57:Y57">E19+E30+E32+E33+E35+E36+E37+E41+E42+E46+E48-E49</f>
        <v>0</v>
      </c>
      <c r="F57" s="2325">
        <f t="shared" si="4"/>
        <v>0</v>
      </c>
      <c r="G57" s="2519">
        <f t="shared" si="4"/>
        <v>0</v>
      </c>
      <c r="H57" s="2529" t="e">
        <f t="shared" si="4"/>
        <v>#DIV/0!</v>
      </c>
      <c r="I57" s="2530" t="e">
        <f t="shared" si="4"/>
        <v>#DIV/0!</v>
      </c>
      <c r="J57" s="2533">
        <f t="shared" si="4"/>
        <v>0</v>
      </c>
      <c r="K57" s="2529" t="e">
        <f t="shared" si="4"/>
        <v>#DIV/0!</v>
      </c>
      <c r="L57" s="2530" t="e">
        <f t="shared" si="4"/>
        <v>#DIV/0!</v>
      </c>
      <c r="M57" s="2533">
        <f t="shared" si="4"/>
        <v>0</v>
      </c>
      <c r="N57" s="2529" t="e">
        <f t="shared" si="4"/>
        <v>#DIV/0!</v>
      </c>
      <c r="O57" s="2530" t="e">
        <f t="shared" si="4"/>
        <v>#DIV/0!</v>
      </c>
      <c r="P57" s="2531">
        <f t="shared" si="4"/>
        <v>0</v>
      </c>
      <c r="Q57" s="2538" t="e">
        <f t="shared" si="4"/>
        <v>#DIV/0!</v>
      </c>
      <c r="R57" s="2321" t="e">
        <f t="shared" si="4"/>
        <v>#DIV/0!</v>
      </c>
      <c r="S57" s="2322">
        <f t="shared" si="4"/>
        <v>0</v>
      </c>
      <c r="T57" s="2320" t="e">
        <f t="shared" si="4"/>
        <v>#DIV/0!</v>
      </c>
      <c r="U57" s="2321" t="e">
        <f t="shared" si="4"/>
        <v>#DIV/0!</v>
      </c>
      <c r="V57" s="2322" t="e">
        <f t="shared" si="4"/>
        <v>#DIV/0!</v>
      </c>
      <c r="W57" s="2320" t="e">
        <f t="shared" si="4"/>
        <v>#DIV/0!</v>
      </c>
      <c r="X57" s="2321" t="e">
        <f t="shared" si="4"/>
        <v>#DIV/0!</v>
      </c>
      <c r="Y57" s="2322" t="e">
        <f t="shared" si="4"/>
        <v>#DIV/0!</v>
      </c>
    </row>
    <row r="58" spans="1:25" ht="24.75" customHeight="1" thickBot="1">
      <c r="A58" s="1276"/>
      <c r="B58" s="1277" t="s">
        <v>72</v>
      </c>
      <c r="C58" s="1314" t="s">
        <v>46</v>
      </c>
      <c r="D58" s="2313">
        <f>D47+D48-D49+D50</f>
        <v>0</v>
      </c>
      <c r="E58" s="2314">
        <f aca="true" t="shared" si="5" ref="E58:Y58">E47+E48-E49+E50</f>
        <v>0</v>
      </c>
      <c r="F58" s="2326">
        <f t="shared" si="5"/>
        <v>0</v>
      </c>
      <c r="G58" s="1335">
        <f>G47+G48-G49+G50</f>
        <v>0</v>
      </c>
      <c r="H58" s="2523" t="e">
        <f>H47+H48-H49+H50</f>
        <v>#DIV/0!</v>
      </c>
      <c r="I58" s="2524" t="e">
        <f t="shared" si="5"/>
        <v>#DIV/0!</v>
      </c>
      <c r="J58" s="2525">
        <f t="shared" si="5"/>
        <v>0</v>
      </c>
      <c r="K58" s="2537" t="e">
        <f t="shared" si="5"/>
        <v>#DIV/0!</v>
      </c>
      <c r="L58" s="2524" t="e">
        <f t="shared" si="5"/>
        <v>#DIV/0!</v>
      </c>
      <c r="M58" s="2525">
        <f t="shared" si="5"/>
        <v>0</v>
      </c>
      <c r="N58" s="2537" t="e">
        <f t="shared" si="5"/>
        <v>#DIV/0!</v>
      </c>
      <c r="O58" s="2524" t="e">
        <f t="shared" si="5"/>
        <v>#DIV/0!</v>
      </c>
      <c r="P58" s="2525">
        <f t="shared" si="5"/>
        <v>0</v>
      </c>
      <c r="Q58" s="1448" t="e">
        <f>Q47+Q48-Q49+Q50</f>
        <v>#DIV/0!</v>
      </c>
      <c r="R58" s="1449" t="e">
        <f t="shared" si="5"/>
        <v>#DIV/0!</v>
      </c>
      <c r="S58" s="1450">
        <f t="shared" si="5"/>
        <v>0</v>
      </c>
      <c r="T58" s="1448" t="e">
        <f t="shared" si="5"/>
        <v>#DIV/0!</v>
      </c>
      <c r="U58" s="1449" t="e">
        <f t="shared" si="5"/>
        <v>#DIV/0!</v>
      </c>
      <c r="V58" s="1450" t="e">
        <f t="shared" si="5"/>
        <v>#DIV/0!</v>
      </c>
      <c r="W58" s="1448" t="e">
        <f t="shared" si="5"/>
        <v>#DIV/0!</v>
      </c>
      <c r="X58" s="1449" t="e">
        <f t="shared" si="5"/>
        <v>#DIV/0!</v>
      </c>
      <c r="Y58" s="1450" t="e">
        <f t="shared" si="5"/>
        <v>#DIV/0!</v>
      </c>
    </row>
    <row r="59" spans="1:25" ht="16.5" thickBot="1">
      <c r="A59" s="1410"/>
      <c r="B59" s="1411" t="s">
        <v>73</v>
      </c>
      <c r="C59" s="1412" t="s">
        <v>74</v>
      </c>
      <c r="D59" s="1413" t="e">
        <f>D58*1000/D12</f>
        <v>#DIV/0!</v>
      </c>
      <c r="E59" s="1414"/>
      <c r="F59" s="1415"/>
      <c r="G59" s="1300" t="e">
        <f>G58*1000/G12</f>
        <v>#DIV/0!</v>
      </c>
      <c r="H59" s="1405" t="e">
        <f>H58*1000/H12</f>
        <v>#DIV/0!</v>
      </c>
      <c r="I59" s="1406"/>
      <c r="J59" s="1407"/>
      <c r="K59" s="1405" t="e">
        <f>K58*1000/K12</f>
        <v>#DIV/0!</v>
      </c>
      <c r="L59" s="1406"/>
      <c r="M59" s="1407"/>
      <c r="N59" s="1405" t="e">
        <f>N58*1000/N12</f>
        <v>#DIV/0!</v>
      </c>
      <c r="O59" s="1406"/>
      <c r="P59" s="1407"/>
      <c r="Q59" s="1451" t="e">
        <f>Q58*1000/Q12</f>
        <v>#DIV/0!</v>
      </c>
      <c r="R59" s="1406"/>
      <c r="S59" s="1407"/>
      <c r="T59" s="1451" t="e">
        <f>T58*1000/T12</f>
        <v>#DIV/0!</v>
      </c>
      <c r="U59" s="1406"/>
      <c r="V59" s="1407"/>
      <c r="W59" s="1451" t="e">
        <f>W58*1000/W12</f>
        <v>#DIV/0!</v>
      </c>
      <c r="X59" s="1406"/>
      <c r="Y59" s="1407"/>
    </row>
    <row r="60" spans="1:25" ht="16.5" thickBot="1">
      <c r="A60" s="1416"/>
      <c r="B60" s="1417" t="s">
        <v>578</v>
      </c>
      <c r="C60" s="1418" t="s">
        <v>548</v>
      </c>
      <c r="D60" s="1419"/>
      <c r="E60" s="1419"/>
      <c r="F60" s="1420"/>
      <c r="G60" s="1409"/>
      <c r="H60" s="1408"/>
      <c r="I60" s="1408"/>
      <c r="J60" s="1408"/>
      <c r="K60" s="1408"/>
      <c r="L60" s="1408"/>
      <c r="M60" s="1408"/>
      <c r="N60" s="1408"/>
      <c r="O60" s="1408"/>
      <c r="P60" s="1408"/>
      <c r="Q60" s="1408"/>
      <c r="R60" s="1408"/>
      <c r="S60" s="1408"/>
      <c r="T60" s="1408"/>
      <c r="U60" s="1408"/>
      <c r="V60" s="1408"/>
      <c r="W60" s="1408"/>
      <c r="X60" s="1408"/>
      <c r="Y60" s="1408"/>
    </row>
    <row r="61" spans="17:25" ht="14.25">
      <c r="Q61" s="1452"/>
      <c r="R61" s="1452"/>
      <c r="S61" s="1452"/>
      <c r="T61" s="1452"/>
      <c r="U61" s="1452"/>
      <c r="V61" s="1452"/>
      <c r="W61" s="1452"/>
      <c r="X61" s="1452"/>
      <c r="Y61" s="1452"/>
    </row>
    <row r="62" spans="17:25" ht="14.25">
      <c r="Q62" s="1452"/>
      <c r="R62" s="1452"/>
      <c r="S62" s="1452"/>
      <c r="T62" s="1452"/>
      <c r="U62" s="1452"/>
      <c r="V62" s="1452"/>
      <c r="W62" s="1452"/>
      <c r="X62" s="1452"/>
      <c r="Y62" s="1452"/>
    </row>
    <row r="63" spans="2:25" ht="15" customHeight="1">
      <c r="B63" s="3013" t="s">
        <v>122</v>
      </c>
      <c r="C63" s="3013"/>
      <c r="D63" s="1071"/>
      <c r="E63" s="1071"/>
      <c r="F63" s="1071"/>
      <c r="G63" s="1072"/>
      <c r="H63" s="3002"/>
      <c r="I63" s="3002"/>
      <c r="J63" s="3002"/>
      <c r="Q63" s="1452"/>
      <c r="R63" s="1452"/>
      <c r="S63" s="1452"/>
      <c r="T63" s="1452"/>
      <c r="U63" s="1452"/>
      <c r="V63" s="1452"/>
      <c r="W63" s="1452"/>
      <c r="X63" s="1452"/>
      <c r="Y63" s="1452"/>
    </row>
    <row r="64" spans="2:10" ht="18">
      <c r="B64" s="562"/>
      <c r="C64" s="562"/>
      <c r="D64" s="561"/>
      <c r="E64" s="561"/>
      <c r="F64" s="561"/>
      <c r="G64" s="561"/>
      <c r="H64" s="561"/>
      <c r="I64" s="1" t="s">
        <v>182</v>
      </c>
      <c r="J64" s="561"/>
    </row>
  </sheetData>
  <sheetProtection/>
  <mergeCells count="46">
    <mergeCell ref="A18:A19"/>
    <mergeCell ref="A1:Y1"/>
    <mergeCell ref="A4:P4"/>
    <mergeCell ref="B39:P39"/>
    <mergeCell ref="K2:M2"/>
    <mergeCell ref="A28:A29"/>
    <mergeCell ref="A39:A40"/>
    <mergeCell ref="D2:F2"/>
    <mergeCell ref="A2:A3"/>
    <mergeCell ref="Q2:S2"/>
    <mergeCell ref="D44:F44"/>
    <mergeCell ref="D45:F45"/>
    <mergeCell ref="D43:F43"/>
    <mergeCell ref="N45:P45"/>
    <mergeCell ref="H43:J43"/>
    <mergeCell ref="H44:J44"/>
    <mergeCell ref="H45:J45"/>
    <mergeCell ref="Q45:S45"/>
    <mergeCell ref="T2:V2"/>
    <mergeCell ref="T45:V45"/>
    <mergeCell ref="B18:P18"/>
    <mergeCell ref="B28:P28"/>
    <mergeCell ref="K45:M45"/>
    <mergeCell ref="N2:P2"/>
    <mergeCell ref="G2:G3"/>
    <mergeCell ref="H2:J2"/>
    <mergeCell ref="Q39:Y39"/>
    <mergeCell ref="B63:C63"/>
    <mergeCell ref="H63:J63"/>
    <mergeCell ref="W2:Y2"/>
    <mergeCell ref="W45:Y45"/>
    <mergeCell ref="Q4:Y4"/>
    <mergeCell ref="Q18:Y18"/>
    <mergeCell ref="Q28:Y28"/>
    <mergeCell ref="B2:B3"/>
    <mergeCell ref="C2:C3"/>
    <mergeCell ref="T43:V43"/>
    <mergeCell ref="T44:V44"/>
    <mergeCell ref="W43:Y43"/>
    <mergeCell ref="W44:Y44"/>
    <mergeCell ref="K43:M43"/>
    <mergeCell ref="K44:M44"/>
    <mergeCell ref="N43:P43"/>
    <mergeCell ref="N44:P44"/>
    <mergeCell ref="Q43:S43"/>
    <mergeCell ref="Q44:S44"/>
  </mergeCells>
  <conditionalFormatting sqref="H19">
    <cfRule type="expression" priority="10" dxfId="0" stopIfTrue="1">
      <formula>$K$19&lt;0</formula>
    </cfRule>
  </conditionalFormatting>
  <conditionalFormatting sqref="K19:P19">
    <cfRule type="expression" priority="9" dxfId="0" stopIfTrue="1">
      <formula>$K$19&lt;0</formula>
    </cfRule>
  </conditionalFormatting>
  <conditionalFormatting sqref="Q19">
    <cfRule type="expression" priority="5" dxfId="0" stopIfTrue="1">
      <formula>$K$19&lt;0</formula>
    </cfRule>
  </conditionalFormatting>
  <conditionalFormatting sqref="T19">
    <cfRule type="expression" priority="4" dxfId="0" stopIfTrue="1">
      <formula>$K$19&lt;0</formula>
    </cfRule>
  </conditionalFormatting>
  <conditionalFormatting sqref="W19">
    <cfRule type="expression" priority="3" dxfId="0" stopIfTrue="1">
      <formula>$K$19&lt;0</formula>
    </cfRule>
  </conditionalFormatting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39" r:id="rId1"/>
  <colBreaks count="1" manualBreakCount="1">
    <brk id="8" max="6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2"/>
  <sheetViews>
    <sheetView view="pageBreakPreview" zoomScale="80" zoomScaleNormal="80" zoomScaleSheetLayoutView="80" zoomScalePageLayoutView="0" workbookViewId="0" topLeftCell="A1">
      <selection activeCell="N4" sqref="N4:P4"/>
    </sheetView>
  </sheetViews>
  <sheetFormatPr defaultColWidth="9.140625" defaultRowHeight="12.75"/>
  <cols>
    <col min="1" max="1" width="36.421875" style="0" bestFit="1" customWidth="1"/>
    <col min="2" max="2" width="11.8515625" style="0" customWidth="1"/>
    <col min="3" max="6" width="13.00390625" style="0" customWidth="1"/>
    <col min="7" max="7" width="14.28125" style="0" customWidth="1"/>
    <col min="8" max="16" width="11.7109375" style="0" customWidth="1"/>
  </cols>
  <sheetData>
    <row r="1" spans="1:13" ht="20.25">
      <c r="A1" s="3465">
        <f>Анкета!A5</f>
        <v>0</v>
      </c>
      <c r="B1" s="3465"/>
      <c r="C1" s="3465"/>
      <c r="D1" s="3465"/>
      <c r="E1" s="3465"/>
      <c r="F1" s="3465"/>
      <c r="G1" s="3465"/>
      <c r="H1" s="3465"/>
      <c r="I1" s="3465"/>
      <c r="J1" s="3465"/>
      <c r="K1" s="3465"/>
      <c r="L1" s="3465"/>
      <c r="M1" s="3465"/>
    </row>
    <row r="2" spans="1:13" ht="18">
      <c r="A2" s="3466" t="s">
        <v>850</v>
      </c>
      <c r="B2" s="3466"/>
      <c r="C2" s="3466"/>
      <c r="D2" s="3466"/>
      <c r="E2" s="3466"/>
      <c r="F2" s="3466"/>
      <c r="G2" s="3466"/>
      <c r="H2" s="3466"/>
      <c r="I2" s="3466"/>
      <c r="J2" s="3466"/>
      <c r="K2" s="3466"/>
      <c r="L2" s="3466"/>
      <c r="M2" s="3466"/>
    </row>
    <row r="3" spans="1:13" ht="16.5" thickBot="1">
      <c r="A3" s="1495"/>
      <c r="B3" s="1495"/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6"/>
    </row>
    <row r="4" spans="1:16" ht="37.5" customHeight="1">
      <c r="A4" s="3460" t="s">
        <v>23</v>
      </c>
      <c r="B4" s="3462"/>
      <c r="C4" s="3475" t="s">
        <v>24</v>
      </c>
      <c r="D4" s="3460" t="s">
        <v>141</v>
      </c>
      <c r="E4" s="3461"/>
      <c r="F4" s="3462"/>
      <c r="G4" s="3467" t="s">
        <v>846</v>
      </c>
      <c r="H4" s="3477" t="s">
        <v>789</v>
      </c>
      <c r="I4" s="3461"/>
      <c r="J4" s="3478"/>
      <c r="K4" s="3460" t="s">
        <v>802</v>
      </c>
      <c r="L4" s="3461"/>
      <c r="M4" s="3462"/>
      <c r="N4" s="3460" t="s">
        <v>836</v>
      </c>
      <c r="O4" s="3461"/>
      <c r="P4" s="3462"/>
    </row>
    <row r="5" spans="1:16" ht="28.5" thickBot="1">
      <c r="A5" s="3473"/>
      <c r="B5" s="3474"/>
      <c r="C5" s="3476"/>
      <c r="D5" s="1493">
        <v>2021</v>
      </c>
      <c r="E5" s="1491">
        <v>2022</v>
      </c>
      <c r="F5" s="1494">
        <v>2023</v>
      </c>
      <c r="G5" s="3468"/>
      <c r="H5" s="1490" t="s">
        <v>25</v>
      </c>
      <c r="I5" s="1491" t="s">
        <v>620</v>
      </c>
      <c r="J5" s="1492" t="s">
        <v>621</v>
      </c>
      <c r="K5" s="1493" t="str">
        <f>H5</f>
        <v>Всего</v>
      </c>
      <c r="L5" s="1491" t="s">
        <v>620</v>
      </c>
      <c r="M5" s="1494" t="s">
        <v>621</v>
      </c>
      <c r="N5" s="1493" t="str">
        <f>K5</f>
        <v>Всего</v>
      </c>
      <c r="O5" s="1491" t="s">
        <v>620</v>
      </c>
      <c r="P5" s="1494" t="s">
        <v>621</v>
      </c>
    </row>
    <row r="6" spans="1:16" ht="18">
      <c r="A6" s="3438" t="s">
        <v>588</v>
      </c>
      <c r="B6" s="3439"/>
      <c r="C6" s="1601" t="s">
        <v>534</v>
      </c>
      <c r="D6" s="1602" t="e">
        <f>D8+D7</f>
        <v>#DIV/0!</v>
      </c>
      <c r="E6" s="1603" t="e">
        <f>E8+E7</f>
        <v>#DIV/0!</v>
      </c>
      <c r="F6" s="1604" t="e">
        <f>F8+F7</f>
        <v>#DIV/0!</v>
      </c>
      <c r="G6" s="1605" t="e">
        <f>G8+G7</f>
        <v>#DIV/0!</v>
      </c>
      <c r="H6" s="1606" t="e">
        <f>I6+J6</f>
        <v>#DIV/0!</v>
      </c>
      <c r="I6" s="1607" t="e">
        <f>I8+I7</f>
        <v>#DIV/0!</v>
      </c>
      <c r="J6" s="1608" t="e">
        <f>J8+J7</f>
        <v>#DIV/0!</v>
      </c>
      <c r="K6" s="1606">
        <f>L6+M6</f>
        <v>0</v>
      </c>
      <c r="L6" s="1607">
        <f>L8+L7</f>
        <v>0</v>
      </c>
      <c r="M6" s="1608">
        <f>M8+M7</f>
        <v>0</v>
      </c>
      <c r="N6" s="1606">
        <f>O6+P6</f>
        <v>0</v>
      </c>
      <c r="O6" s="1607">
        <f>O8+O7</f>
        <v>0</v>
      </c>
      <c r="P6" s="1608">
        <f>P8+P7</f>
        <v>0</v>
      </c>
    </row>
    <row r="7" spans="1:16" ht="18">
      <c r="A7" s="3436" t="s">
        <v>29</v>
      </c>
      <c r="B7" s="3437"/>
      <c r="C7" s="1609" t="s">
        <v>534</v>
      </c>
      <c r="D7" s="1610"/>
      <c r="E7" s="1611"/>
      <c r="F7" s="1612"/>
      <c r="G7" s="1613"/>
      <c r="H7" s="1614">
        <f>I7+J7</f>
        <v>0</v>
      </c>
      <c r="I7" s="1615"/>
      <c r="J7" s="1616"/>
      <c r="K7" s="1614">
        <f>L7+M7</f>
        <v>0</v>
      </c>
      <c r="L7" s="1615"/>
      <c r="M7" s="1616"/>
      <c r="N7" s="1614">
        <f>O7+P7</f>
        <v>0</v>
      </c>
      <c r="O7" s="1615"/>
      <c r="P7" s="1616"/>
    </row>
    <row r="8" spans="1:16" ht="18">
      <c r="A8" s="3440" t="s">
        <v>589</v>
      </c>
      <c r="B8" s="3441"/>
      <c r="C8" s="1609" t="s">
        <v>534</v>
      </c>
      <c r="D8" s="1617" t="e">
        <f>D9+D10</f>
        <v>#DIV/0!</v>
      </c>
      <c r="E8" s="1618" t="e">
        <f>E9+E10</f>
        <v>#DIV/0!</v>
      </c>
      <c r="F8" s="1619" t="e">
        <f>F9+F10</f>
        <v>#DIV/0!</v>
      </c>
      <c r="G8" s="1620" t="e">
        <f>G9+G10</f>
        <v>#DIV/0!</v>
      </c>
      <c r="H8" s="1621" t="e">
        <f aca="true" t="shared" si="0" ref="H8:H22">I8+J8</f>
        <v>#DIV/0!</v>
      </c>
      <c r="I8" s="1622" t="e">
        <f>I9+I10</f>
        <v>#DIV/0!</v>
      </c>
      <c r="J8" s="1623" t="e">
        <f>J9+J10</f>
        <v>#DIV/0!</v>
      </c>
      <c r="K8" s="1621">
        <f aca="true" t="shared" si="1" ref="K8:K22">L8+M8</f>
        <v>0</v>
      </c>
      <c r="L8" s="1622">
        <f>L9+L10</f>
        <v>0</v>
      </c>
      <c r="M8" s="1623">
        <f>M9+M10</f>
        <v>0</v>
      </c>
      <c r="N8" s="1621">
        <f aca="true" t="shared" si="2" ref="N8:N22">O8+P8</f>
        <v>0</v>
      </c>
      <c r="O8" s="1622">
        <f>O9+O10</f>
        <v>0</v>
      </c>
      <c r="P8" s="1623">
        <f>P9+P10</f>
        <v>0</v>
      </c>
    </row>
    <row r="9" spans="1:16" ht="18">
      <c r="A9" s="3440" t="s">
        <v>590</v>
      </c>
      <c r="B9" s="3441"/>
      <c r="C9" s="1609" t="s">
        <v>534</v>
      </c>
      <c r="D9" s="1617"/>
      <c r="E9" s="1618"/>
      <c r="F9" s="1619"/>
      <c r="G9" s="1620"/>
      <c r="H9" s="1621">
        <f t="shared" si="0"/>
        <v>0</v>
      </c>
      <c r="I9" s="1622"/>
      <c r="J9" s="1623"/>
      <c r="K9" s="1741">
        <f t="shared" si="1"/>
        <v>0</v>
      </c>
      <c r="L9" s="1622"/>
      <c r="M9" s="1623"/>
      <c r="N9" s="1621">
        <f t="shared" si="2"/>
        <v>0</v>
      </c>
      <c r="O9" s="1622"/>
      <c r="P9" s="1623"/>
    </row>
    <row r="10" spans="1:16" ht="18.75">
      <c r="A10" s="3442" t="s">
        <v>591</v>
      </c>
      <c r="B10" s="3443"/>
      <c r="C10" s="1624" t="s">
        <v>615</v>
      </c>
      <c r="D10" s="1625" t="e">
        <f>D11+D14+D17+D20</f>
        <v>#DIV/0!</v>
      </c>
      <c r="E10" s="1626" t="e">
        <f>E11+E14+E17+E20</f>
        <v>#DIV/0!</v>
      </c>
      <c r="F10" s="1627" t="e">
        <f>F11+F14+F17+F20</f>
        <v>#DIV/0!</v>
      </c>
      <c r="G10" s="1628" t="e">
        <f>G11+G14+G17+G20</f>
        <v>#DIV/0!</v>
      </c>
      <c r="H10" s="1629" t="e">
        <f t="shared" si="0"/>
        <v>#DIV/0!</v>
      </c>
      <c r="I10" s="1630" t="e">
        <f>I11+I14+I17+I20</f>
        <v>#DIV/0!</v>
      </c>
      <c r="J10" s="1631" t="e">
        <f>J11+J14+J17+J20</f>
        <v>#DIV/0!</v>
      </c>
      <c r="K10" s="1629">
        <f t="shared" si="1"/>
        <v>0</v>
      </c>
      <c r="L10" s="1630">
        <f>L11+L14+L17+L20</f>
        <v>0</v>
      </c>
      <c r="M10" s="1631">
        <f>M11+M14+M17+M20</f>
        <v>0</v>
      </c>
      <c r="N10" s="1629">
        <f t="shared" si="2"/>
        <v>0</v>
      </c>
      <c r="O10" s="1630">
        <f>O11+O14+O17+O20</f>
        <v>0</v>
      </c>
      <c r="P10" s="1631">
        <f>P11+P14+P17+P20</f>
        <v>0</v>
      </c>
    </row>
    <row r="11" spans="1:16" s="40" customFormat="1" ht="18">
      <c r="A11" s="3440" t="s">
        <v>592</v>
      </c>
      <c r="B11" s="3441"/>
      <c r="C11" s="1609" t="s">
        <v>534</v>
      </c>
      <c r="D11" s="1617" t="e">
        <f>D12+D13</f>
        <v>#DIV/0!</v>
      </c>
      <c r="E11" s="1618" t="e">
        <f>E12+E13</f>
        <v>#DIV/0!</v>
      </c>
      <c r="F11" s="1619" t="e">
        <f>F12+F13</f>
        <v>#DIV/0!</v>
      </c>
      <c r="G11" s="1620" t="e">
        <f>G12+G13</f>
        <v>#DIV/0!</v>
      </c>
      <c r="H11" s="1621" t="e">
        <f t="shared" si="0"/>
        <v>#DIV/0!</v>
      </c>
      <c r="I11" s="1622" t="e">
        <f>I12+I13</f>
        <v>#DIV/0!</v>
      </c>
      <c r="J11" s="1623" t="e">
        <f>J12+J13</f>
        <v>#DIV/0!</v>
      </c>
      <c r="K11" s="1621">
        <f t="shared" si="1"/>
        <v>0</v>
      </c>
      <c r="L11" s="1622">
        <f>L12+L13</f>
        <v>0</v>
      </c>
      <c r="M11" s="1623">
        <f>M12+M13</f>
        <v>0</v>
      </c>
      <c r="N11" s="1621">
        <f t="shared" si="2"/>
        <v>0</v>
      </c>
      <c r="O11" s="1622">
        <f>O12+O13</f>
        <v>0</v>
      </c>
      <c r="P11" s="1623">
        <f>P12+P13</f>
        <v>0</v>
      </c>
    </row>
    <row r="12" spans="1:16" ht="17.25">
      <c r="A12" s="3450" t="s">
        <v>593</v>
      </c>
      <c r="B12" s="3451"/>
      <c r="C12" s="1632" t="s">
        <v>616</v>
      </c>
      <c r="D12" s="1742" t="e">
        <f>'Полезный отпуск'!D36/D52</f>
        <v>#DIV/0!</v>
      </c>
      <c r="E12" s="1743" t="e">
        <f>'Полезный отпуск'!E36/E52</f>
        <v>#DIV/0!</v>
      </c>
      <c r="F12" s="1744" t="e">
        <f>'Полезный отпуск'!F36/F52</f>
        <v>#DIV/0!</v>
      </c>
      <c r="G12" s="1745" t="e">
        <f>'Полезный отпуск'!I36/G52</f>
        <v>#DIV/0!</v>
      </c>
      <c r="H12" s="1746" t="e">
        <f t="shared" si="0"/>
        <v>#DIV/0!</v>
      </c>
      <c r="I12" s="1747" t="e">
        <f>'Полезный отпуск'!M36/I52</f>
        <v>#DIV/0!</v>
      </c>
      <c r="J12" s="1748" t="e">
        <f>'Полезный отпуск'!N36/J52</f>
        <v>#DIV/0!</v>
      </c>
      <c r="K12" s="1637">
        <f t="shared" si="1"/>
        <v>0</v>
      </c>
      <c r="L12" s="1638"/>
      <c r="M12" s="1639"/>
      <c r="N12" s="1637">
        <f t="shared" si="2"/>
        <v>0</v>
      </c>
      <c r="O12" s="1638"/>
      <c r="P12" s="1639"/>
    </row>
    <row r="13" spans="1:16" ht="17.25">
      <c r="A13" s="3450" t="s">
        <v>594</v>
      </c>
      <c r="B13" s="3451"/>
      <c r="C13" s="1632" t="s">
        <v>616</v>
      </c>
      <c r="D13" s="1742" t="e">
        <f>'Полезный отпуск'!D27/D52</f>
        <v>#DIV/0!</v>
      </c>
      <c r="E13" s="1743" t="e">
        <f>'Полезный отпуск'!E27/E52</f>
        <v>#DIV/0!</v>
      </c>
      <c r="F13" s="1744" t="e">
        <f>'Полезный отпуск'!F27/F52</f>
        <v>#DIV/0!</v>
      </c>
      <c r="G13" s="1745" t="e">
        <f>'Полезный отпуск'!I27/G52</f>
        <v>#DIV/0!</v>
      </c>
      <c r="H13" s="1746" t="e">
        <f t="shared" si="0"/>
        <v>#DIV/0!</v>
      </c>
      <c r="I13" s="1747" t="e">
        <f>'Полезный отпуск'!M27/I52</f>
        <v>#DIV/0!</v>
      </c>
      <c r="J13" s="1748" t="e">
        <f>'Полезный отпуск'!N27/J52</f>
        <v>#DIV/0!</v>
      </c>
      <c r="K13" s="1637">
        <f t="shared" si="1"/>
        <v>0</v>
      </c>
      <c r="L13" s="1638"/>
      <c r="M13" s="1639"/>
      <c r="N13" s="1637">
        <f t="shared" si="2"/>
        <v>0</v>
      </c>
      <c r="O13" s="1638"/>
      <c r="P13" s="1639"/>
    </row>
    <row r="14" spans="1:16" s="40" customFormat="1" ht="18">
      <c r="A14" s="3440" t="s">
        <v>595</v>
      </c>
      <c r="B14" s="3441"/>
      <c r="C14" s="1609" t="s">
        <v>534</v>
      </c>
      <c r="D14" s="1617">
        <f>D15+D16</f>
        <v>0</v>
      </c>
      <c r="E14" s="1618">
        <f>E15+E16</f>
        <v>0</v>
      </c>
      <c r="F14" s="1619">
        <f>F15+F16</f>
        <v>0</v>
      </c>
      <c r="G14" s="1620">
        <f>G15+G16</f>
        <v>0</v>
      </c>
      <c r="H14" s="1621">
        <f t="shared" si="0"/>
        <v>0</v>
      </c>
      <c r="I14" s="1622">
        <f>I15+I16</f>
        <v>0</v>
      </c>
      <c r="J14" s="1623">
        <f>J15+J16</f>
        <v>0</v>
      </c>
      <c r="K14" s="1621">
        <f t="shared" si="1"/>
        <v>0</v>
      </c>
      <c r="L14" s="1622">
        <f>L15+L16</f>
        <v>0</v>
      </c>
      <c r="M14" s="1623">
        <f>M15+M16</f>
        <v>0</v>
      </c>
      <c r="N14" s="1621">
        <f t="shared" si="2"/>
        <v>0</v>
      </c>
      <c r="O14" s="1622">
        <f>O15+O16</f>
        <v>0</v>
      </c>
      <c r="P14" s="1623">
        <f>P15+P16</f>
        <v>0</v>
      </c>
    </row>
    <row r="15" spans="1:16" ht="17.25">
      <c r="A15" s="3450" t="s">
        <v>593</v>
      </c>
      <c r="B15" s="3451"/>
      <c r="C15" s="1632" t="s">
        <v>616</v>
      </c>
      <c r="D15" s="1633"/>
      <c r="E15" s="1634"/>
      <c r="F15" s="1635"/>
      <c r="G15" s="1636"/>
      <c r="H15" s="1637">
        <f t="shared" si="0"/>
        <v>0</v>
      </c>
      <c r="I15" s="1638"/>
      <c r="J15" s="1639"/>
      <c r="K15" s="1637">
        <f t="shared" si="1"/>
        <v>0</v>
      </c>
      <c r="L15" s="1638"/>
      <c r="M15" s="1639"/>
      <c r="N15" s="1637">
        <f t="shared" si="2"/>
        <v>0</v>
      </c>
      <c r="O15" s="1638"/>
      <c r="P15" s="1639"/>
    </row>
    <row r="16" spans="1:16" ht="17.25">
      <c r="A16" s="3450" t="s">
        <v>594</v>
      </c>
      <c r="B16" s="3451"/>
      <c r="C16" s="1632" t="s">
        <v>616</v>
      </c>
      <c r="D16" s="1633"/>
      <c r="E16" s="1634"/>
      <c r="F16" s="1635"/>
      <c r="G16" s="1636"/>
      <c r="H16" s="1637">
        <f t="shared" si="0"/>
        <v>0</v>
      </c>
      <c r="I16" s="1638"/>
      <c r="J16" s="1639"/>
      <c r="K16" s="1637">
        <f t="shared" si="1"/>
        <v>0</v>
      </c>
      <c r="L16" s="1638"/>
      <c r="M16" s="1639"/>
      <c r="N16" s="1637">
        <f t="shared" si="2"/>
        <v>0</v>
      </c>
      <c r="O16" s="1638"/>
      <c r="P16" s="1639"/>
    </row>
    <row r="17" spans="1:16" s="40" customFormat="1" ht="18">
      <c r="A17" s="3440" t="s">
        <v>596</v>
      </c>
      <c r="B17" s="3441"/>
      <c r="C17" s="1609" t="s">
        <v>534</v>
      </c>
      <c r="D17" s="1617">
        <f>D18+D19</f>
        <v>0</v>
      </c>
      <c r="E17" s="1618">
        <f>E18+E19</f>
        <v>0</v>
      </c>
      <c r="F17" s="1619">
        <f>F18+F19</f>
        <v>0</v>
      </c>
      <c r="G17" s="1620">
        <f>G18+G19</f>
        <v>0</v>
      </c>
      <c r="H17" s="1621">
        <f t="shared" si="0"/>
        <v>0</v>
      </c>
      <c r="I17" s="1622">
        <f>I18+I19</f>
        <v>0</v>
      </c>
      <c r="J17" s="1623">
        <f>J18+J19</f>
        <v>0</v>
      </c>
      <c r="K17" s="1621">
        <f t="shared" si="1"/>
        <v>0</v>
      </c>
      <c r="L17" s="1622">
        <f>L18+L19</f>
        <v>0</v>
      </c>
      <c r="M17" s="1623">
        <f>M18+M19</f>
        <v>0</v>
      </c>
      <c r="N17" s="1621">
        <f t="shared" si="2"/>
        <v>0</v>
      </c>
      <c r="O17" s="1622">
        <f>O18+O19</f>
        <v>0</v>
      </c>
      <c r="P17" s="1623">
        <f>P18+P19</f>
        <v>0</v>
      </c>
    </row>
    <row r="18" spans="1:16" ht="17.25">
      <c r="A18" s="3450" t="s">
        <v>593</v>
      </c>
      <c r="B18" s="3451"/>
      <c r="C18" s="1632" t="s">
        <v>616</v>
      </c>
      <c r="D18" s="1640"/>
      <c r="E18" s="1641"/>
      <c r="F18" s="1642"/>
      <c r="G18" s="1643"/>
      <c r="H18" s="1644">
        <f t="shared" si="0"/>
        <v>0</v>
      </c>
      <c r="I18" s="1645"/>
      <c r="J18" s="1646"/>
      <c r="K18" s="1644">
        <f t="shared" si="1"/>
        <v>0</v>
      </c>
      <c r="L18" s="1645"/>
      <c r="M18" s="1646"/>
      <c r="N18" s="1644">
        <f t="shared" si="2"/>
        <v>0</v>
      </c>
      <c r="O18" s="1645"/>
      <c r="P18" s="1646"/>
    </row>
    <row r="19" spans="1:16" ht="17.25">
      <c r="A19" s="3450" t="s">
        <v>594</v>
      </c>
      <c r="B19" s="3451"/>
      <c r="C19" s="1632" t="s">
        <v>616</v>
      </c>
      <c r="D19" s="1640"/>
      <c r="E19" s="1641"/>
      <c r="F19" s="1642"/>
      <c r="G19" s="1643"/>
      <c r="H19" s="1644">
        <f t="shared" si="0"/>
        <v>0</v>
      </c>
      <c r="I19" s="1645"/>
      <c r="J19" s="1646"/>
      <c r="K19" s="1644">
        <f t="shared" si="1"/>
        <v>0</v>
      </c>
      <c r="L19" s="1645"/>
      <c r="M19" s="1646"/>
      <c r="N19" s="1644">
        <f t="shared" si="2"/>
        <v>0</v>
      </c>
      <c r="O19" s="1645"/>
      <c r="P19" s="1646"/>
    </row>
    <row r="20" spans="1:16" s="40" customFormat="1" ht="18">
      <c r="A20" s="3440" t="s">
        <v>75</v>
      </c>
      <c r="B20" s="3441"/>
      <c r="C20" s="1609" t="s">
        <v>534</v>
      </c>
      <c r="D20" s="1647">
        <f>D21+D22</f>
        <v>0</v>
      </c>
      <c r="E20" s="1648">
        <f>E21+E22</f>
        <v>0</v>
      </c>
      <c r="F20" s="1649">
        <f>F21+F22</f>
        <v>0</v>
      </c>
      <c r="G20" s="1650">
        <f>G21+G22</f>
        <v>0</v>
      </c>
      <c r="H20" s="1651">
        <f t="shared" si="0"/>
        <v>0</v>
      </c>
      <c r="I20" s="1652">
        <f>I21+I22</f>
        <v>0</v>
      </c>
      <c r="J20" s="1653">
        <f>J21+J22</f>
        <v>0</v>
      </c>
      <c r="K20" s="1651">
        <f t="shared" si="1"/>
        <v>0</v>
      </c>
      <c r="L20" s="1652">
        <f>L21+L22</f>
        <v>0</v>
      </c>
      <c r="M20" s="1653">
        <f>M21+M22</f>
        <v>0</v>
      </c>
      <c r="N20" s="1651">
        <f t="shared" si="2"/>
        <v>0</v>
      </c>
      <c r="O20" s="1652">
        <f>O21+O22</f>
        <v>0</v>
      </c>
      <c r="P20" s="1653">
        <f>P21+P22</f>
        <v>0</v>
      </c>
    </row>
    <row r="21" spans="1:16" ht="17.25">
      <c r="A21" s="3450" t="s">
        <v>593</v>
      </c>
      <c r="B21" s="3451"/>
      <c r="C21" s="1632" t="s">
        <v>616</v>
      </c>
      <c r="D21" s="1633"/>
      <c r="E21" s="1634"/>
      <c r="F21" s="1635"/>
      <c r="G21" s="1636"/>
      <c r="H21" s="1654">
        <f t="shared" si="0"/>
        <v>0</v>
      </c>
      <c r="I21" s="1655"/>
      <c r="J21" s="1656"/>
      <c r="K21" s="1654">
        <f t="shared" si="1"/>
        <v>0</v>
      </c>
      <c r="L21" s="1655"/>
      <c r="M21" s="1656"/>
      <c r="N21" s="1654">
        <f t="shared" si="2"/>
        <v>0</v>
      </c>
      <c r="O21" s="1655"/>
      <c r="P21" s="1656"/>
    </row>
    <row r="22" spans="1:16" ht="18" thickBot="1">
      <c r="A22" s="3471" t="s">
        <v>594</v>
      </c>
      <c r="B22" s="3472"/>
      <c r="C22" s="1657" t="s">
        <v>616</v>
      </c>
      <c r="D22" s="1658"/>
      <c r="E22" s="1659"/>
      <c r="F22" s="1660"/>
      <c r="G22" s="1661"/>
      <c r="H22" s="1662">
        <f t="shared" si="0"/>
        <v>0</v>
      </c>
      <c r="I22" s="1663"/>
      <c r="J22" s="1664"/>
      <c r="K22" s="1662">
        <f t="shared" si="1"/>
        <v>0</v>
      </c>
      <c r="L22" s="1663"/>
      <c r="M22" s="1664"/>
      <c r="N22" s="1662">
        <f t="shared" si="2"/>
        <v>0</v>
      </c>
      <c r="O22" s="1663"/>
      <c r="P22" s="1664"/>
    </row>
    <row r="23" spans="1:16" ht="19.5" customHeight="1" thickBot="1">
      <c r="A23" s="3463" t="s">
        <v>597</v>
      </c>
      <c r="B23" s="3464"/>
      <c r="C23" s="3464"/>
      <c r="D23" s="3464"/>
      <c r="E23" s="3464"/>
      <c r="F23" s="3464"/>
      <c r="G23" s="3464"/>
      <c r="H23" s="3464"/>
      <c r="I23" s="3464"/>
      <c r="J23" s="3464"/>
      <c r="K23" s="3464"/>
      <c r="L23" s="3464"/>
      <c r="M23" s="3464"/>
      <c r="N23" s="3464"/>
      <c r="O23" s="3464"/>
      <c r="P23" s="3464"/>
    </row>
    <row r="24" spans="1:16" ht="15.75">
      <c r="A24" s="3469" t="s">
        <v>598</v>
      </c>
      <c r="B24" s="3470"/>
      <c r="C24" s="1665" t="s">
        <v>46</v>
      </c>
      <c r="D24" s="1666" t="e">
        <f>(D25+D26)*D27</f>
        <v>#REF!</v>
      </c>
      <c r="E24" s="1667" t="e">
        <f>(E25+E26)*E27</f>
        <v>#REF!</v>
      </c>
      <c r="F24" s="1668" t="e">
        <f>(F25+F26)*F27</f>
        <v>#REF!</v>
      </c>
      <c r="G24" s="1669" t="e">
        <f>(G25+G26)*G27</f>
        <v>#REF!</v>
      </c>
      <c r="H24" s="1670" t="e">
        <f>I24+J24</f>
        <v>#REF!</v>
      </c>
      <c r="I24" s="1671" t="e">
        <f>(I25+I26)*I27</f>
        <v>#REF!</v>
      </c>
      <c r="J24" s="1672" t="e">
        <f>(J25+J26)*J27</f>
        <v>#REF!</v>
      </c>
      <c r="K24" s="1673" t="e">
        <f>L24+M24</f>
        <v>#REF!</v>
      </c>
      <c r="L24" s="1671" t="e">
        <f>(L25+L26)*L27</f>
        <v>#REF!</v>
      </c>
      <c r="M24" s="1674" t="e">
        <f>(M25+M26)*M27</f>
        <v>#REF!</v>
      </c>
      <c r="N24" s="1673" t="e">
        <f>O24+P24</f>
        <v>#REF!</v>
      </c>
      <c r="O24" s="1671" t="e">
        <f>(O25+O26)*O27</f>
        <v>#REF!</v>
      </c>
      <c r="P24" s="1674" t="e">
        <f>(P25+P26)*P27</f>
        <v>#REF!</v>
      </c>
    </row>
    <row r="25" spans="1:16" s="54" customFormat="1" ht="30.75" customHeight="1">
      <c r="A25" s="3446" t="s">
        <v>606</v>
      </c>
      <c r="B25" s="3447"/>
      <c r="C25" s="1704" t="s">
        <v>616</v>
      </c>
      <c r="D25" s="1633">
        <f>D15+D18+D21</f>
        <v>0</v>
      </c>
      <c r="E25" s="1634">
        <f aca="true" t="shared" si="3" ref="E25:M25">E15+E18+E21</f>
        <v>0</v>
      </c>
      <c r="F25" s="1635">
        <f t="shared" si="3"/>
        <v>0</v>
      </c>
      <c r="G25" s="1752">
        <f t="shared" si="3"/>
        <v>0</v>
      </c>
      <c r="H25" s="1753">
        <f t="shared" si="3"/>
        <v>0</v>
      </c>
      <c r="I25" s="1638">
        <f t="shared" si="3"/>
        <v>0</v>
      </c>
      <c r="J25" s="1754">
        <f t="shared" si="3"/>
        <v>0</v>
      </c>
      <c r="K25" s="1637">
        <f t="shared" si="3"/>
        <v>0</v>
      </c>
      <c r="L25" s="1638">
        <f t="shared" si="3"/>
        <v>0</v>
      </c>
      <c r="M25" s="1639">
        <f t="shared" si="3"/>
        <v>0</v>
      </c>
      <c r="N25" s="1637">
        <f aca="true" t="shared" si="4" ref="N25:P26">N15+N18+N21</f>
        <v>0</v>
      </c>
      <c r="O25" s="1638">
        <f t="shared" si="4"/>
        <v>0</v>
      </c>
      <c r="P25" s="1639">
        <f t="shared" si="4"/>
        <v>0</v>
      </c>
    </row>
    <row r="26" spans="1:16" s="54" customFormat="1" ht="18.75" customHeight="1">
      <c r="A26" s="3446" t="s">
        <v>622</v>
      </c>
      <c r="B26" s="3447"/>
      <c r="C26" s="1704" t="s">
        <v>616</v>
      </c>
      <c r="D26" s="1633">
        <f>D16+D19+D22</f>
        <v>0</v>
      </c>
      <c r="E26" s="1634">
        <f aca="true" t="shared" si="5" ref="E26:M26">E16+E19+E22</f>
        <v>0</v>
      </c>
      <c r="F26" s="1635">
        <f t="shared" si="5"/>
        <v>0</v>
      </c>
      <c r="G26" s="1752">
        <f t="shared" si="5"/>
        <v>0</v>
      </c>
      <c r="H26" s="1753">
        <f t="shared" si="5"/>
        <v>0</v>
      </c>
      <c r="I26" s="1638">
        <f t="shared" si="5"/>
        <v>0</v>
      </c>
      <c r="J26" s="1754">
        <f t="shared" si="5"/>
        <v>0</v>
      </c>
      <c r="K26" s="1637">
        <f t="shared" si="5"/>
        <v>0</v>
      </c>
      <c r="L26" s="1638">
        <f t="shared" si="5"/>
        <v>0</v>
      </c>
      <c r="M26" s="1639">
        <f t="shared" si="5"/>
        <v>0</v>
      </c>
      <c r="N26" s="1637">
        <f t="shared" si="4"/>
        <v>0</v>
      </c>
      <c r="O26" s="1638">
        <f t="shared" si="4"/>
        <v>0</v>
      </c>
      <c r="P26" s="1639">
        <f t="shared" si="4"/>
        <v>0</v>
      </c>
    </row>
    <row r="27" spans="1:16" ht="17.25">
      <c r="A27" s="3448" t="s">
        <v>600</v>
      </c>
      <c r="B27" s="3449"/>
      <c r="C27" s="1676" t="s">
        <v>617</v>
      </c>
      <c r="D27" s="1677" t="e">
        <f>#REF!</f>
        <v>#REF!</v>
      </c>
      <c r="E27" s="1678" t="e">
        <f>#REF!</f>
        <v>#REF!</v>
      </c>
      <c r="F27" s="1679" t="e">
        <f>#REF!</f>
        <v>#REF!</v>
      </c>
      <c r="G27" s="1680" t="e">
        <f>#REF!</f>
        <v>#REF!</v>
      </c>
      <c r="H27" s="1681" t="e">
        <f>H24/(H25+H26)</f>
        <v>#REF!</v>
      </c>
      <c r="I27" s="1682" t="e">
        <f>#REF!</f>
        <v>#REF!</v>
      </c>
      <c r="J27" s="1683" t="e">
        <f>#REF!</f>
        <v>#REF!</v>
      </c>
      <c r="K27" s="1684" t="e">
        <f>K24/(K25+K26)</f>
        <v>#REF!</v>
      </c>
      <c r="L27" s="1682" t="e">
        <f>#REF!</f>
        <v>#REF!</v>
      </c>
      <c r="M27" s="1685" t="e">
        <f>#REF!</f>
        <v>#REF!</v>
      </c>
      <c r="N27" s="1684" t="e">
        <f>N24/(N25+N26)</f>
        <v>#REF!</v>
      </c>
      <c r="O27" s="1682" t="e">
        <f>#REF!</f>
        <v>#REF!</v>
      </c>
      <c r="P27" s="1685" t="e">
        <f>#REF!</f>
        <v>#REF!</v>
      </c>
    </row>
    <row r="28" spans="1:16" ht="34.5" customHeight="1">
      <c r="A28" s="3442" t="s">
        <v>601</v>
      </c>
      <c r="B28" s="3443"/>
      <c r="C28" s="1686" t="s">
        <v>548</v>
      </c>
      <c r="D28" s="1687" t="e">
        <f>D29*D30</f>
        <v>#REF!</v>
      </c>
      <c r="E28" s="1688" t="e">
        <f aca="true" t="shared" si="6" ref="E28:M28">E29*E30</f>
        <v>#REF!</v>
      </c>
      <c r="F28" s="1689" t="e">
        <f t="shared" si="6"/>
        <v>#REF!</v>
      </c>
      <c r="G28" s="1690" t="e">
        <f t="shared" si="6"/>
        <v>#REF!</v>
      </c>
      <c r="H28" s="1691" t="e">
        <f>I28+J28</f>
        <v>#REF!</v>
      </c>
      <c r="I28" s="1692" t="e">
        <f t="shared" si="6"/>
        <v>#REF!</v>
      </c>
      <c r="J28" s="1693" t="e">
        <f t="shared" si="6"/>
        <v>#REF!</v>
      </c>
      <c r="K28" s="1694" t="e">
        <f>L28+M28</f>
        <v>#REF!</v>
      </c>
      <c r="L28" s="1692" t="e">
        <f t="shared" si="6"/>
        <v>#REF!</v>
      </c>
      <c r="M28" s="1695" t="e">
        <f t="shared" si="6"/>
        <v>#REF!</v>
      </c>
      <c r="N28" s="1694" t="e">
        <f>O28+P28</f>
        <v>#REF!</v>
      </c>
      <c r="O28" s="1692" t="e">
        <f>O29*O30</f>
        <v>#REF!</v>
      </c>
      <c r="P28" s="1695" t="e">
        <f>P29*P30</f>
        <v>#REF!</v>
      </c>
    </row>
    <row r="29" spans="1:16" ht="18">
      <c r="A29" s="3440" t="s">
        <v>599</v>
      </c>
      <c r="B29" s="3441"/>
      <c r="C29" s="1675" t="s">
        <v>534</v>
      </c>
      <c r="D29" s="1617">
        <f aca="true" t="shared" si="7" ref="D29:P29">D7</f>
        <v>0</v>
      </c>
      <c r="E29" s="1696">
        <f t="shared" si="7"/>
        <v>0</v>
      </c>
      <c r="F29" s="1697">
        <f t="shared" si="7"/>
        <v>0</v>
      </c>
      <c r="G29" s="1698">
        <f t="shared" si="7"/>
        <v>0</v>
      </c>
      <c r="H29" s="1699">
        <f t="shared" si="7"/>
        <v>0</v>
      </c>
      <c r="I29" s="1700">
        <f t="shared" si="7"/>
        <v>0</v>
      </c>
      <c r="J29" s="1701">
        <f t="shared" si="7"/>
        <v>0</v>
      </c>
      <c r="K29" s="1702">
        <f t="shared" si="7"/>
        <v>0</v>
      </c>
      <c r="L29" s="1700">
        <f t="shared" si="7"/>
        <v>0</v>
      </c>
      <c r="M29" s="1703">
        <f t="shared" si="7"/>
        <v>0</v>
      </c>
      <c r="N29" s="1702">
        <f t="shared" si="7"/>
        <v>0</v>
      </c>
      <c r="O29" s="1700">
        <f t="shared" si="7"/>
        <v>0</v>
      </c>
      <c r="P29" s="1703">
        <f t="shared" si="7"/>
        <v>0</v>
      </c>
    </row>
    <row r="30" spans="1:16" ht="17.25">
      <c r="A30" s="3446" t="s">
        <v>600</v>
      </c>
      <c r="B30" s="3447"/>
      <c r="C30" s="1704" t="s">
        <v>617</v>
      </c>
      <c r="D30" s="1705" t="e">
        <f>D27</f>
        <v>#REF!</v>
      </c>
      <c r="E30" s="1706" t="e">
        <f>E27</f>
        <v>#REF!</v>
      </c>
      <c r="F30" s="1707" t="e">
        <f>F27</f>
        <v>#REF!</v>
      </c>
      <c r="G30" s="1708" t="e">
        <f>G27</f>
        <v>#REF!</v>
      </c>
      <c r="H30" s="1709" t="e">
        <f>H28/H29</f>
        <v>#REF!</v>
      </c>
      <c r="I30" s="1710" t="e">
        <f>I27</f>
        <v>#REF!</v>
      </c>
      <c r="J30" s="1711" t="e">
        <f>J27</f>
        <v>#REF!</v>
      </c>
      <c r="K30" s="1712" t="e">
        <f>K28/K29</f>
        <v>#REF!</v>
      </c>
      <c r="L30" s="1710" t="e">
        <f>L27</f>
        <v>#REF!</v>
      </c>
      <c r="M30" s="1713" t="e">
        <f>M27</f>
        <v>#REF!</v>
      </c>
      <c r="N30" s="1712" t="e">
        <f>N28/N29</f>
        <v>#REF!</v>
      </c>
      <c r="O30" s="1710" t="e">
        <f>O27</f>
        <v>#REF!</v>
      </c>
      <c r="P30" s="1713" t="e">
        <f>P27</f>
        <v>#REF!</v>
      </c>
    </row>
    <row r="31" spans="1:16" ht="15.75">
      <c r="A31" s="3442" t="s">
        <v>602</v>
      </c>
      <c r="B31" s="3443"/>
      <c r="C31" s="1686" t="s">
        <v>548</v>
      </c>
      <c r="D31" s="1714" t="e">
        <f>D32*D33</f>
        <v>#REF!</v>
      </c>
      <c r="E31" s="1715" t="e">
        <f>E32*E33</f>
        <v>#REF!</v>
      </c>
      <c r="F31" s="1716" t="e">
        <f>F32*F33</f>
        <v>#REF!</v>
      </c>
      <c r="G31" s="1717" t="e">
        <f>G32*G33</f>
        <v>#REF!</v>
      </c>
      <c r="H31" s="1718" t="e">
        <f>I31+J31</f>
        <v>#REF!</v>
      </c>
      <c r="I31" s="1719" t="e">
        <f>I32*I33</f>
        <v>#REF!</v>
      </c>
      <c r="J31" s="1720" t="e">
        <f>J32*J33</f>
        <v>#REF!</v>
      </c>
      <c r="K31" s="1721" t="e">
        <f>L31+M31</f>
        <v>#REF!</v>
      </c>
      <c r="L31" s="1719" t="e">
        <f>L32*L33</f>
        <v>#REF!</v>
      </c>
      <c r="M31" s="1722" t="e">
        <f>M32*M33</f>
        <v>#REF!</v>
      </c>
      <c r="N31" s="1721" t="e">
        <f>O31+P31</f>
        <v>#REF!</v>
      </c>
      <c r="O31" s="1719" t="e">
        <f>O32*O33</f>
        <v>#REF!</v>
      </c>
      <c r="P31" s="1722" t="e">
        <f>P32*P33</f>
        <v>#REF!</v>
      </c>
    </row>
    <row r="32" spans="1:16" ht="18">
      <c r="A32" s="3440" t="s">
        <v>599</v>
      </c>
      <c r="B32" s="3441"/>
      <c r="C32" s="1675" t="s">
        <v>534</v>
      </c>
      <c r="D32" s="1723">
        <f>D9</f>
        <v>0</v>
      </c>
      <c r="E32" s="1696">
        <f aca="true" t="shared" si="8" ref="E32:M32">E9</f>
        <v>0</v>
      </c>
      <c r="F32" s="1697">
        <f t="shared" si="8"/>
        <v>0</v>
      </c>
      <c r="G32" s="1698">
        <f t="shared" si="8"/>
        <v>0</v>
      </c>
      <c r="H32" s="1699">
        <f t="shared" si="8"/>
        <v>0</v>
      </c>
      <c r="I32" s="1700">
        <f t="shared" si="8"/>
        <v>0</v>
      </c>
      <c r="J32" s="1701">
        <f t="shared" si="8"/>
        <v>0</v>
      </c>
      <c r="K32" s="1702">
        <f t="shared" si="8"/>
        <v>0</v>
      </c>
      <c r="L32" s="1700">
        <f t="shared" si="8"/>
        <v>0</v>
      </c>
      <c r="M32" s="1703">
        <f t="shared" si="8"/>
        <v>0</v>
      </c>
      <c r="N32" s="1702">
        <f>N9</f>
        <v>0</v>
      </c>
      <c r="O32" s="1700">
        <f>O9</f>
        <v>0</v>
      </c>
      <c r="P32" s="1703">
        <f>P9</f>
        <v>0</v>
      </c>
    </row>
    <row r="33" spans="1:16" ht="17.25">
      <c r="A33" s="3446" t="s">
        <v>600</v>
      </c>
      <c r="B33" s="3447"/>
      <c r="C33" s="1704" t="s">
        <v>617</v>
      </c>
      <c r="D33" s="1724" t="e">
        <f>D30</f>
        <v>#REF!</v>
      </c>
      <c r="E33" s="1706" t="e">
        <f>E30</f>
        <v>#REF!</v>
      </c>
      <c r="F33" s="1707" t="e">
        <f>F30</f>
        <v>#REF!</v>
      </c>
      <c r="G33" s="1708" t="e">
        <f>G30</f>
        <v>#REF!</v>
      </c>
      <c r="H33" s="1709" t="e">
        <f>H31/H32</f>
        <v>#REF!</v>
      </c>
      <c r="I33" s="1710" t="e">
        <f>I30</f>
        <v>#REF!</v>
      </c>
      <c r="J33" s="1711" t="e">
        <f>J30</f>
        <v>#REF!</v>
      </c>
      <c r="K33" s="1712" t="e">
        <f>K31/K32</f>
        <v>#REF!</v>
      </c>
      <c r="L33" s="1710" t="e">
        <f>L30</f>
        <v>#REF!</v>
      </c>
      <c r="M33" s="1713" t="e">
        <f>M30</f>
        <v>#REF!</v>
      </c>
      <c r="N33" s="1712" t="e">
        <f>N31/N32</f>
        <v>#REF!</v>
      </c>
      <c r="O33" s="1710" t="e">
        <f>O30</f>
        <v>#REF!</v>
      </c>
      <c r="P33" s="1713" t="e">
        <f>P30</f>
        <v>#REF!</v>
      </c>
    </row>
    <row r="34" spans="1:16" ht="15.75">
      <c r="A34" s="3442" t="s">
        <v>603</v>
      </c>
      <c r="B34" s="3443"/>
      <c r="C34" s="1686" t="s">
        <v>46</v>
      </c>
      <c r="D34" s="1714">
        <f>D35+D36</f>
        <v>0</v>
      </c>
      <c r="E34" s="1715">
        <f aca="true" t="shared" si="9" ref="E34:P34">E35+E36</f>
        <v>0</v>
      </c>
      <c r="F34" s="1716">
        <f t="shared" si="9"/>
        <v>0</v>
      </c>
      <c r="G34" s="1717">
        <f>G35+G36</f>
        <v>0</v>
      </c>
      <c r="H34" s="1718">
        <f t="shared" si="9"/>
        <v>0</v>
      </c>
      <c r="I34" s="1719">
        <f t="shared" si="9"/>
        <v>0</v>
      </c>
      <c r="J34" s="1720">
        <f t="shared" si="9"/>
        <v>0</v>
      </c>
      <c r="K34" s="1721">
        <f t="shared" si="9"/>
        <v>0</v>
      </c>
      <c r="L34" s="1719">
        <f t="shared" si="9"/>
        <v>0</v>
      </c>
      <c r="M34" s="1722">
        <f t="shared" si="9"/>
        <v>0</v>
      </c>
      <c r="N34" s="1721">
        <f t="shared" si="9"/>
        <v>0</v>
      </c>
      <c r="O34" s="1719">
        <f t="shared" si="9"/>
        <v>0</v>
      </c>
      <c r="P34" s="1722">
        <f t="shared" si="9"/>
        <v>0</v>
      </c>
    </row>
    <row r="35" spans="1:16" ht="30.75" customHeight="1">
      <c r="A35" s="3450" t="s">
        <v>608</v>
      </c>
      <c r="B35" s="3451"/>
      <c r="C35" s="1704" t="s">
        <v>46</v>
      </c>
      <c r="D35" s="1724">
        <f>D37*D25</f>
        <v>0</v>
      </c>
      <c r="E35" s="1706">
        <f aca="true" t="shared" si="10" ref="E35:J35">E37*E25</f>
        <v>0</v>
      </c>
      <c r="F35" s="1707">
        <f t="shared" si="10"/>
        <v>0</v>
      </c>
      <c r="G35" s="1708">
        <f>G37*G25</f>
        <v>0</v>
      </c>
      <c r="H35" s="1709">
        <f>I35+J35</f>
        <v>0</v>
      </c>
      <c r="I35" s="1710">
        <f>I37*I25</f>
        <v>0</v>
      </c>
      <c r="J35" s="1711">
        <f t="shared" si="10"/>
        <v>0</v>
      </c>
      <c r="K35" s="1712">
        <f>L35+M35</f>
        <v>0</v>
      </c>
      <c r="L35" s="1710">
        <f>L37*L25</f>
        <v>0</v>
      </c>
      <c r="M35" s="1713">
        <f>M37*M25</f>
        <v>0</v>
      </c>
      <c r="N35" s="1712">
        <f>O35+P35</f>
        <v>0</v>
      </c>
      <c r="O35" s="1710">
        <f>O37*O25</f>
        <v>0</v>
      </c>
      <c r="P35" s="1713">
        <f>P37*P25</f>
        <v>0</v>
      </c>
    </row>
    <row r="36" spans="1:16" ht="34.5" customHeight="1">
      <c r="A36" s="3450" t="s">
        <v>609</v>
      </c>
      <c r="B36" s="3451"/>
      <c r="C36" s="1704" t="s">
        <v>46</v>
      </c>
      <c r="D36" s="1724">
        <f>D38*D26</f>
        <v>0</v>
      </c>
      <c r="E36" s="1706">
        <f aca="true" t="shared" si="11" ref="E36:J36">E38*E26</f>
        <v>0</v>
      </c>
      <c r="F36" s="1707">
        <f t="shared" si="11"/>
        <v>0</v>
      </c>
      <c r="G36" s="1708">
        <f t="shared" si="11"/>
        <v>0</v>
      </c>
      <c r="H36" s="1709">
        <f>I36+J36</f>
        <v>0</v>
      </c>
      <c r="I36" s="1710">
        <f t="shared" si="11"/>
        <v>0</v>
      </c>
      <c r="J36" s="1711">
        <f t="shared" si="11"/>
        <v>0</v>
      </c>
      <c r="K36" s="1712">
        <f>L36+M36</f>
        <v>0</v>
      </c>
      <c r="L36" s="1710">
        <f>L38*L26</f>
        <v>0</v>
      </c>
      <c r="M36" s="1713">
        <f>M38*M26</f>
        <v>0</v>
      </c>
      <c r="N36" s="1712">
        <f>O36+P36</f>
        <v>0</v>
      </c>
      <c r="O36" s="1710">
        <f>O38*O26</f>
        <v>0</v>
      </c>
      <c r="P36" s="1713">
        <f>P38*P26</f>
        <v>0</v>
      </c>
    </row>
    <row r="37" spans="1:16" ht="31.5" customHeight="1">
      <c r="A37" s="3440" t="s">
        <v>610</v>
      </c>
      <c r="B37" s="3441"/>
      <c r="C37" s="1704" t="s">
        <v>46</v>
      </c>
      <c r="D37" s="1724">
        <f>D40*D39</f>
        <v>0</v>
      </c>
      <c r="E37" s="1706">
        <f aca="true" t="shared" si="12" ref="E37:J37">E40*E39</f>
        <v>0</v>
      </c>
      <c r="F37" s="1707">
        <f t="shared" si="12"/>
        <v>0</v>
      </c>
      <c r="G37" s="1725">
        <f t="shared" si="12"/>
        <v>0</v>
      </c>
      <c r="H37" s="1709">
        <f>I37+J37</f>
        <v>0</v>
      </c>
      <c r="I37" s="1710">
        <f t="shared" si="12"/>
        <v>0</v>
      </c>
      <c r="J37" s="1711">
        <f t="shared" si="12"/>
        <v>0</v>
      </c>
      <c r="K37" s="1712">
        <f>L37+M37</f>
        <v>0</v>
      </c>
      <c r="L37" s="1710">
        <f>L40*L39</f>
        <v>0</v>
      </c>
      <c r="M37" s="1713">
        <f>M40*M39</f>
        <v>0</v>
      </c>
      <c r="N37" s="1712">
        <f>O37+P37</f>
        <v>0</v>
      </c>
      <c r="O37" s="1710">
        <f>O40*O39</f>
        <v>0</v>
      </c>
      <c r="P37" s="1713">
        <f>P40*P39</f>
        <v>0</v>
      </c>
    </row>
    <row r="38" spans="1:16" ht="48" customHeight="1">
      <c r="A38" s="3440" t="s">
        <v>611</v>
      </c>
      <c r="B38" s="3441"/>
      <c r="C38" s="1704" t="s">
        <v>46</v>
      </c>
      <c r="D38" s="1724">
        <f>D39*D41</f>
        <v>0</v>
      </c>
      <c r="E38" s="1706">
        <f aca="true" t="shared" si="13" ref="E38:J38">E39*E41</f>
        <v>0</v>
      </c>
      <c r="F38" s="1707">
        <f t="shared" si="13"/>
        <v>0</v>
      </c>
      <c r="G38" s="1725">
        <f t="shared" si="13"/>
        <v>0</v>
      </c>
      <c r="H38" s="1709">
        <f>I38+J38</f>
        <v>0</v>
      </c>
      <c r="I38" s="1710">
        <f t="shared" si="13"/>
        <v>0</v>
      </c>
      <c r="J38" s="1711">
        <f t="shared" si="13"/>
        <v>0</v>
      </c>
      <c r="K38" s="1712">
        <f>L38+M38</f>
        <v>0</v>
      </c>
      <c r="L38" s="1710">
        <f>L39*L41</f>
        <v>0</v>
      </c>
      <c r="M38" s="1713">
        <f>M39*M41</f>
        <v>0</v>
      </c>
      <c r="N38" s="1712">
        <f>O38+P38</f>
        <v>0</v>
      </c>
      <c r="O38" s="1710">
        <f>O39*O41</f>
        <v>0</v>
      </c>
      <c r="P38" s="1713">
        <f>P39*P41</f>
        <v>0</v>
      </c>
    </row>
    <row r="39" spans="1:16" ht="37.5" customHeight="1">
      <c r="A39" s="3440" t="s">
        <v>619</v>
      </c>
      <c r="B39" s="3441"/>
      <c r="C39" s="1726" t="s">
        <v>618</v>
      </c>
      <c r="D39" s="1727"/>
      <c r="E39" s="1728"/>
      <c r="F39" s="1729"/>
      <c r="G39" s="1730"/>
      <c r="H39" s="1731"/>
      <c r="I39" s="1732"/>
      <c r="J39" s="1733"/>
      <c r="K39" s="1734"/>
      <c r="L39" s="1732"/>
      <c r="M39" s="1735"/>
      <c r="N39" s="1734"/>
      <c r="O39" s="1732"/>
      <c r="P39" s="1735"/>
    </row>
    <row r="40" spans="1:16" ht="33" customHeight="1">
      <c r="A40" s="3432" t="s">
        <v>612</v>
      </c>
      <c r="B40" s="3433"/>
      <c r="C40" s="1736" t="str">
        <f>C41</f>
        <v>руб./Гкал</v>
      </c>
      <c r="D40" s="1737"/>
      <c r="E40" s="1738"/>
      <c r="F40" s="1739"/>
      <c r="G40" s="1680"/>
      <c r="H40" s="1740"/>
      <c r="I40" s="1682"/>
      <c r="J40" s="1683"/>
      <c r="K40" s="1684"/>
      <c r="L40" s="1682"/>
      <c r="M40" s="1685"/>
      <c r="N40" s="1684"/>
      <c r="O40" s="1682"/>
      <c r="P40" s="1685"/>
    </row>
    <row r="41" spans="1:16" ht="33.75" customHeight="1" thickBot="1">
      <c r="A41" s="3432" t="s">
        <v>613</v>
      </c>
      <c r="B41" s="3433"/>
      <c r="C41" s="1736" t="s">
        <v>74</v>
      </c>
      <c r="D41" s="1737"/>
      <c r="E41" s="1738"/>
      <c r="F41" s="1739"/>
      <c r="G41" s="1680"/>
      <c r="H41" s="1740"/>
      <c r="I41" s="1682"/>
      <c r="J41" s="1683"/>
      <c r="K41" s="1684"/>
      <c r="L41" s="1682"/>
      <c r="M41" s="1685"/>
      <c r="N41" s="1684"/>
      <c r="O41" s="1682"/>
      <c r="P41" s="1685"/>
    </row>
    <row r="42" spans="1:16" ht="19.5" customHeight="1" thickBot="1">
      <c r="A42" s="3444" t="s">
        <v>605</v>
      </c>
      <c r="B42" s="3445"/>
      <c r="C42" s="3445"/>
      <c r="D42" s="3445"/>
      <c r="E42" s="3445"/>
      <c r="F42" s="3445"/>
      <c r="G42" s="3445"/>
      <c r="H42" s="3445"/>
      <c r="I42" s="3445"/>
      <c r="J42" s="3445"/>
      <c r="K42" s="3445"/>
      <c r="L42" s="3445"/>
      <c r="M42" s="3445"/>
      <c r="N42" s="3445"/>
      <c r="O42" s="3445"/>
      <c r="P42" s="3445"/>
    </row>
    <row r="43" spans="1:16" ht="15.75">
      <c r="A43" s="3434" t="s">
        <v>598</v>
      </c>
      <c r="B43" s="3435"/>
      <c r="C43" s="1766" t="s">
        <v>46</v>
      </c>
      <c r="D43" s="1767" t="e">
        <f>(D44+D45)*D46</f>
        <v>#DIV/0!</v>
      </c>
      <c r="E43" s="1768" t="e">
        <f>(E44+E45)*E46</f>
        <v>#DIV/0!</v>
      </c>
      <c r="F43" s="1769" t="e">
        <f>(F44+F45)*F46</f>
        <v>#DIV/0!</v>
      </c>
      <c r="G43" s="1770" t="e">
        <f>(G44+G45)*G46</f>
        <v>#DIV/0!</v>
      </c>
      <c r="H43" s="1771" t="e">
        <f>I43+J43</f>
        <v>#DIV/0!</v>
      </c>
      <c r="I43" s="1772" t="e">
        <f>(I44+I45)*I46</f>
        <v>#DIV/0!</v>
      </c>
      <c r="J43" s="1773" t="e">
        <f>(J44+J45)*J46</f>
        <v>#DIV/0!</v>
      </c>
      <c r="K43" s="1774">
        <f>L43+M43</f>
        <v>0</v>
      </c>
      <c r="L43" s="1772">
        <f>(L44+L45)*L46</f>
        <v>0</v>
      </c>
      <c r="M43" s="1775">
        <f>(M44+M45)*M46</f>
        <v>0</v>
      </c>
      <c r="N43" s="1774">
        <f>O43+P43</f>
        <v>0</v>
      </c>
      <c r="O43" s="1772">
        <f>(O44+O45)*O46</f>
        <v>0</v>
      </c>
      <c r="P43" s="1775">
        <f>(P44+P45)*P46</f>
        <v>0</v>
      </c>
    </row>
    <row r="44" spans="1:16" s="54" customFormat="1" ht="34.5" customHeight="1">
      <c r="A44" s="3446" t="s">
        <v>606</v>
      </c>
      <c r="B44" s="3447"/>
      <c r="C44" s="1704" t="s">
        <v>616</v>
      </c>
      <c r="D44" s="1749" t="e">
        <f>D12</f>
        <v>#DIV/0!</v>
      </c>
      <c r="E44" s="1750" t="e">
        <f aca="true" t="shared" si="14" ref="E44:P44">E12</f>
        <v>#DIV/0!</v>
      </c>
      <c r="F44" s="1751" t="e">
        <f t="shared" si="14"/>
        <v>#DIV/0!</v>
      </c>
      <c r="G44" s="1765" t="e">
        <f t="shared" si="14"/>
        <v>#DIV/0!</v>
      </c>
      <c r="H44" s="1755" t="e">
        <f t="shared" si="14"/>
        <v>#DIV/0!</v>
      </c>
      <c r="I44" s="1755" t="e">
        <f t="shared" si="14"/>
        <v>#DIV/0!</v>
      </c>
      <c r="J44" s="1756" t="e">
        <f t="shared" si="14"/>
        <v>#DIV/0!</v>
      </c>
      <c r="K44" s="1757">
        <f t="shared" si="14"/>
        <v>0</v>
      </c>
      <c r="L44" s="1755">
        <f t="shared" si="14"/>
        <v>0</v>
      </c>
      <c r="M44" s="1755">
        <f t="shared" si="14"/>
        <v>0</v>
      </c>
      <c r="N44" s="1757">
        <f t="shared" si="14"/>
        <v>0</v>
      </c>
      <c r="O44" s="1755">
        <f t="shared" si="14"/>
        <v>0</v>
      </c>
      <c r="P44" s="1755">
        <f t="shared" si="14"/>
        <v>0</v>
      </c>
    </row>
    <row r="45" spans="1:16" s="54" customFormat="1" ht="48.75" customHeight="1">
      <c r="A45" s="3446" t="s">
        <v>607</v>
      </c>
      <c r="B45" s="3447"/>
      <c r="C45" s="1704" t="s">
        <v>616</v>
      </c>
      <c r="D45" s="1749" t="e">
        <f>D13</f>
        <v>#DIV/0!</v>
      </c>
      <c r="E45" s="1750" t="e">
        <f aca="true" t="shared" si="15" ref="E45:P45">E13</f>
        <v>#DIV/0!</v>
      </c>
      <c r="F45" s="1751" t="e">
        <f t="shared" si="15"/>
        <v>#DIV/0!</v>
      </c>
      <c r="G45" s="1765" t="e">
        <f t="shared" si="15"/>
        <v>#DIV/0!</v>
      </c>
      <c r="H45" s="1755" t="e">
        <f t="shared" si="15"/>
        <v>#DIV/0!</v>
      </c>
      <c r="I45" s="1755" t="e">
        <f t="shared" si="15"/>
        <v>#DIV/0!</v>
      </c>
      <c r="J45" s="1756" t="e">
        <f t="shared" si="15"/>
        <v>#DIV/0!</v>
      </c>
      <c r="K45" s="1757">
        <f t="shared" si="15"/>
        <v>0</v>
      </c>
      <c r="L45" s="1755">
        <f t="shared" si="15"/>
        <v>0</v>
      </c>
      <c r="M45" s="1755">
        <f t="shared" si="15"/>
        <v>0</v>
      </c>
      <c r="N45" s="1757">
        <f t="shared" si="15"/>
        <v>0</v>
      </c>
      <c r="O45" s="1755">
        <f t="shared" si="15"/>
        <v>0</v>
      </c>
      <c r="P45" s="1755">
        <f t="shared" si="15"/>
        <v>0</v>
      </c>
    </row>
    <row r="46" spans="1:16" ht="17.25">
      <c r="A46" s="3448" t="s">
        <v>600</v>
      </c>
      <c r="B46" s="3449"/>
      <c r="C46" s="1676" t="s">
        <v>617</v>
      </c>
      <c r="D46" s="1758"/>
      <c r="E46" s="1678"/>
      <c r="F46" s="1679"/>
      <c r="G46" s="1680"/>
      <c r="H46" s="1681" t="e">
        <f>H43/(H44+H45)</f>
        <v>#DIV/0!</v>
      </c>
      <c r="I46" s="1682"/>
      <c r="J46" s="1683"/>
      <c r="K46" s="1684" t="e">
        <f>K43/(K44+K45)</f>
        <v>#DIV/0!</v>
      </c>
      <c r="L46" s="1682"/>
      <c r="M46" s="1685"/>
      <c r="N46" s="1684" t="e">
        <f>N43/(N44+N45)</f>
        <v>#DIV/0!</v>
      </c>
      <c r="O46" s="1682"/>
      <c r="P46" s="1685"/>
    </row>
    <row r="47" spans="1:16" ht="15.75">
      <c r="A47" s="3442" t="s">
        <v>603</v>
      </c>
      <c r="B47" s="3443"/>
      <c r="C47" s="1686" t="s">
        <v>46</v>
      </c>
      <c r="D47" s="1714">
        <f aca="true" t="shared" si="16" ref="D47:P47">D48+D49</f>
        <v>0</v>
      </c>
      <c r="E47" s="1715">
        <f t="shared" si="16"/>
        <v>0</v>
      </c>
      <c r="F47" s="1716">
        <f t="shared" si="16"/>
        <v>0</v>
      </c>
      <c r="G47" s="1717">
        <f t="shared" si="16"/>
        <v>0</v>
      </c>
      <c r="H47" s="1718">
        <f t="shared" si="16"/>
        <v>0</v>
      </c>
      <c r="I47" s="1719">
        <f t="shared" si="16"/>
        <v>0</v>
      </c>
      <c r="J47" s="1720">
        <f t="shared" si="16"/>
        <v>0</v>
      </c>
      <c r="K47" s="1721">
        <f t="shared" si="16"/>
        <v>0</v>
      </c>
      <c r="L47" s="1719">
        <f t="shared" si="16"/>
        <v>0</v>
      </c>
      <c r="M47" s="1722">
        <f t="shared" si="16"/>
        <v>0</v>
      </c>
      <c r="N47" s="1721">
        <f t="shared" si="16"/>
        <v>0</v>
      </c>
      <c r="O47" s="1719">
        <f t="shared" si="16"/>
        <v>0</v>
      </c>
      <c r="P47" s="1722">
        <f t="shared" si="16"/>
        <v>0</v>
      </c>
    </row>
    <row r="48" spans="1:16" ht="30" customHeight="1">
      <c r="A48" s="3450" t="s">
        <v>608</v>
      </c>
      <c r="B48" s="3451"/>
      <c r="C48" s="1704" t="s">
        <v>46</v>
      </c>
      <c r="D48" s="1724">
        <f aca="true" t="shared" si="17" ref="D48:G49">D50*D38</f>
        <v>0</v>
      </c>
      <c r="E48" s="1706">
        <f t="shared" si="17"/>
        <v>0</v>
      </c>
      <c r="F48" s="1707">
        <f t="shared" si="17"/>
        <v>0</v>
      </c>
      <c r="G48" s="1708">
        <f t="shared" si="17"/>
        <v>0</v>
      </c>
      <c r="H48" s="1709">
        <f>I48+J48</f>
        <v>0</v>
      </c>
      <c r="I48" s="1710">
        <f>I50*I38</f>
        <v>0</v>
      </c>
      <c r="J48" s="1711">
        <f>J50*J38</f>
        <v>0</v>
      </c>
      <c r="K48" s="1712">
        <f>L48+M48</f>
        <v>0</v>
      </c>
      <c r="L48" s="1710">
        <f>L50*L38</f>
        <v>0</v>
      </c>
      <c r="M48" s="1713">
        <f>M50*M38</f>
        <v>0</v>
      </c>
      <c r="N48" s="1712">
        <f>O48+P48</f>
        <v>0</v>
      </c>
      <c r="O48" s="1710">
        <f>O50*O38</f>
        <v>0</v>
      </c>
      <c r="P48" s="1713">
        <f>P50*P38</f>
        <v>0</v>
      </c>
    </row>
    <row r="49" spans="1:16" ht="31.5" customHeight="1">
      <c r="A49" s="3450" t="s">
        <v>609</v>
      </c>
      <c r="B49" s="3451"/>
      <c r="C49" s="1704" t="s">
        <v>46</v>
      </c>
      <c r="D49" s="1724">
        <f t="shared" si="17"/>
        <v>0</v>
      </c>
      <c r="E49" s="1706">
        <f t="shared" si="17"/>
        <v>0</v>
      </c>
      <c r="F49" s="1707">
        <f t="shared" si="17"/>
        <v>0</v>
      </c>
      <c r="G49" s="1708">
        <f t="shared" si="17"/>
        <v>0</v>
      </c>
      <c r="H49" s="1709">
        <f>I49+J49</f>
        <v>0</v>
      </c>
      <c r="I49" s="1710">
        <f>I51*I39</f>
        <v>0</v>
      </c>
      <c r="J49" s="1711">
        <f>J51*J39</f>
        <v>0</v>
      </c>
      <c r="K49" s="1712">
        <f>L49+M49</f>
        <v>0</v>
      </c>
      <c r="L49" s="1710">
        <f>L51*L39</f>
        <v>0</v>
      </c>
      <c r="M49" s="1713">
        <f>M51*M39</f>
        <v>0</v>
      </c>
      <c r="N49" s="1712">
        <f>O49+P49</f>
        <v>0</v>
      </c>
      <c r="O49" s="1710">
        <f>O51*O39</f>
        <v>0</v>
      </c>
      <c r="P49" s="1713">
        <f>P51*P39</f>
        <v>0</v>
      </c>
    </row>
    <row r="50" spans="1:16" ht="33.75" customHeight="1">
      <c r="A50" s="3440" t="s">
        <v>610</v>
      </c>
      <c r="B50" s="3441"/>
      <c r="C50" s="1704" t="s">
        <v>46</v>
      </c>
      <c r="D50" s="1724">
        <f>D53*D52</f>
        <v>0</v>
      </c>
      <c r="E50" s="1706">
        <f>E53*E52</f>
        <v>0</v>
      </c>
      <c r="F50" s="1707">
        <f>F53*F52</f>
        <v>0</v>
      </c>
      <c r="G50" s="1725">
        <f>G53*G52</f>
        <v>0</v>
      </c>
      <c r="H50" s="1709">
        <f>I50+J50</f>
        <v>0</v>
      </c>
      <c r="I50" s="1710">
        <f>I53*I52</f>
        <v>0</v>
      </c>
      <c r="J50" s="1711">
        <f>J53*J52</f>
        <v>0</v>
      </c>
      <c r="K50" s="1712">
        <f>L50+M50</f>
        <v>0</v>
      </c>
      <c r="L50" s="1710">
        <f>L53*L52</f>
        <v>0</v>
      </c>
      <c r="M50" s="1713">
        <f>M53*M52</f>
        <v>0</v>
      </c>
      <c r="N50" s="1712">
        <f>O50+P50</f>
        <v>0</v>
      </c>
      <c r="O50" s="1710">
        <f>O53*O52</f>
        <v>0</v>
      </c>
      <c r="P50" s="1713">
        <f>P53*P52</f>
        <v>0</v>
      </c>
    </row>
    <row r="51" spans="1:16" ht="47.25" customHeight="1">
      <c r="A51" s="3440" t="s">
        <v>611</v>
      </c>
      <c r="B51" s="3441"/>
      <c r="C51" s="1704" t="s">
        <v>46</v>
      </c>
      <c r="D51" s="1724">
        <f>D52*D54</f>
        <v>0</v>
      </c>
      <c r="E51" s="1706">
        <f>E52*E54</f>
        <v>0</v>
      </c>
      <c r="F51" s="1707">
        <f>F52*F54</f>
        <v>0</v>
      </c>
      <c r="G51" s="1725">
        <f>G52*G54</f>
        <v>0</v>
      </c>
      <c r="H51" s="1709">
        <f>I51+J51</f>
        <v>0</v>
      </c>
      <c r="I51" s="1710">
        <f>I52*I54</f>
        <v>0</v>
      </c>
      <c r="J51" s="1711">
        <f>J52*J54</f>
        <v>0</v>
      </c>
      <c r="K51" s="1712">
        <f>L51+M51</f>
        <v>0</v>
      </c>
      <c r="L51" s="1710">
        <f>L52*L54</f>
        <v>0</v>
      </c>
      <c r="M51" s="1713">
        <f>M52*M54</f>
        <v>0</v>
      </c>
      <c r="N51" s="1712">
        <f>O51+P51</f>
        <v>0</v>
      </c>
      <c r="O51" s="1710">
        <f>O52*O54</f>
        <v>0</v>
      </c>
      <c r="P51" s="1713">
        <f>P52*P54</f>
        <v>0</v>
      </c>
    </row>
    <row r="52" spans="1:16" ht="36" customHeight="1">
      <c r="A52" s="3440" t="s">
        <v>619</v>
      </c>
      <c r="B52" s="3441"/>
      <c r="C52" s="1726" t="s">
        <v>618</v>
      </c>
      <c r="D52" s="1759"/>
      <c r="E52" s="1760"/>
      <c r="F52" s="1761"/>
      <c r="G52" s="1730"/>
      <c r="H52" s="1731"/>
      <c r="I52" s="1732"/>
      <c r="J52" s="1733"/>
      <c r="K52" s="1734"/>
      <c r="L52" s="1732"/>
      <c r="M52" s="1735"/>
      <c r="N52" s="1734"/>
      <c r="O52" s="1732"/>
      <c r="P52" s="1735"/>
    </row>
    <row r="53" spans="1:16" ht="35.25" customHeight="1">
      <c r="A53" s="3432" t="s">
        <v>612</v>
      </c>
      <c r="B53" s="3433"/>
      <c r="C53" s="1736" t="str">
        <f>C54</f>
        <v>руб./Гкал</v>
      </c>
      <c r="D53" s="1762"/>
      <c r="E53" s="1763"/>
      <c r="F53" s="1764"/>
      <c r="G53" s="1680"/>
      <c r="H53" s="1740"/>
      <c r="I53" s="1682"/>
      <c r="J53" s="1683"/>
      <c r="K53" s="1684"/>
      <c r="L53" s="1682"/>
      <c r="M53" s="1685"/>
      <c r="N53" s="1684"/>
      <c r="O53" s="1682"/>
      <c r="P53" s="1685"/>
    </row>
    <row r="54" spans="1:16" ht="35.25" customHeight="1" thickBot="1">
      <c r="A54" s="3454" t="s">
        <v>613</v>
      </c>
      <c r="B54" s="3455"/>
      <c r="C54" s="1776" t="s">
        <v>74</v>
      </c>
      <c r="D54" s="1777"/>
      <c r="E54" s="1778"/>
      <c r="F54" s="1779"/>
      <c r="G54" s="1780"/>
      <c r="H54" s="1781"/>
      <c r="I54" s="1782"/>
      <c r="J54" s="1783"/>
      <c r="K54" s="1784"/>
      <c r="L54" s="1782"/>
      <c r="M54" s="1785"/>
      <c r="N54" s="1784"/>
      <c r="O54" s="1782"/>
      <c r="P54" s="1785"/>
    </row>
    <row r="55" spans="1:16" ht="15.75">
      <c r="A55" s="3456" t="s">
        <v>614</v>
      </c>
      <c r="B55" s="3457"/>
      <c r="C55" s="1845" t="s">
        <v>46</v>
      </c>
      <c r="D55" s="1846" t="e">
        <f>D24+D28+D31+D34+D43+D47</f>
        <v>#REF!</v>
      </c>
      <c r="E55" s="1847" t="e">
        <f aca="true" t="shared" si="18" ref="E55:P55">E24+E28+E31+E34+E43+E47</f>
        <v>#REF!</v>
      </c>
      <c r="F55" s="1848" t="e">
        <f t="shared" si="18"/>
        <v>#REF!</v>
      </c>
      <c r="G55" s="1849" t="e">
        <f t="shared" si="18"/>
        <v>#REF!</v>
      </c>
      <c r="H55" s="1850" t="e">
        <f t="shared" si="18"/>
        <v>#REF!</v>
      </c>
      <c r="I55" s="1851" t="e">
        <f t="shared" si="18"/>
        <v>#REF!</v>
      </c>
      <c r="J55" s="1852" t="e">
        <f t="shared" si="18"/>
        <v>#REF!</v>
      </c>
      <c r="K55" s="1853" t="e">
        <f t="shared" si="18"/>
        <v>#REF!</v>
      </c>
      <c r="L55" s="1851" t="e">
        <f t="shared" si="18"/>
        <v>#REF!</v>
      </c>
      <c r="M55" s="1854" t="e">
        <f t="shared" si="18"/>
        <v>#REF!</v>
      </c>
      <c r="N55" s="1853" t="e">
        <f t="shared" si="18"/>
        <v>#REF!</v>
      </c>
      <c r="O55" s="1851" t="e">
        <f t="shared" si="18"/>
        <v>#REF!</v>
      </c>
      <c r="P55" s="1854" t="e">
        <f t="shared" si="18"/>
        <v>#REF!</v>
      </c>
    </row>
    <row r="56" spans="1:16" s="40" customFormat="1" ht="15">
      <c r="A56" s="3458" t="s">
        <v>593</v>
      </c>
      <c r="B56" s="3459"/>
      <c r="C56" s="1855" t="s">
        <v>46</v>
      </c>
      <c r="D56" s="1856"/>
      <c r="E56" s="1857"/>
      <c r="F56" s="1858"/>
      <c r="G56" s="1859"/>
      <c r="H56" s="1860"/>
      <c r="I56" s="1861"/>
      <c r="J56" s="1862"/>
      <c r="K56" s="1863"/>
      <c r="L56" s="1861"/>
      <c r="M56" s="1864"/>
      <c r="N56" s="1863"/>
      <c r="O56" s="1861"/>
      <c r="P56" s="1864"/>
    </row>
    <row r="57" spans="1:16" s="40" customFormat="1" ht="15.75" thickBot="1">
      <c r="A57" s="3452" t="s">
        <v>594</v>
      </c>
      <c r="B57" s="3453"/>
      <c r="C57" s="1865" t="s">
        <v>46</v>
      </c>
      <c r="D57" s="1866"/>
      <c r="E57" s="1867"/>
      <c r="F57" s="1868"/>
      <c r="G57" s="1869"/>
      <c r="H57" s="1870"/>
      <c r="I57" s="1871"/>
      <c r="J57" s="1872"/>
      <c r="K57" s="1873"/>
      <c r="L57" s="1871"/>
      <c r="M57" s="1874"/>
      <c r="N57" s="1873"/>
      <c r="O57" s="1871"/>
      <c r="P57" s="1874"/>
    </row>
    <row r="58" spans="1:13" ht="15">
      <c r="A58" s="1497"/>
      <c r="B58" s="1497"/>
      <c r="C58" s="1497"/>
      <c r="D58" s="1497"/>
      <c r="E58" s="1497"/>
      <c r="F58" s="1497"/>
      <c r="G58" s="1497"/>
      <c r="H58" s="1497"/>
      <c r="I58" s="1497"/>
      <c r="J58" s="1497"/>
      <c r="K58" s="1497"/>
      <c r="L58" s="1497"/>
      <c r="M58" s="1497"/>
    </row>
    <row r="59" spans="1:13" ht="19.5" thickBot="1">
      <c r="A59" s="2932" t="s">
        <v>392</v>
      </c>
      <c r="B59" s="2932"/>
      <c r="C59" s="2932"/>
      <c r="D59" s="1"/>
      <c r="E59" s="1"/>
      <c r="F59" s="1"/>
      <c r="G59" s="1"/>
      <c r="H59" s="1"/>
      <c r="I59" s="1497"/>
      <c r="J59" s="1497"/>
      <c r="K59" s="1497"/>
      <c r="L59" s="1497"/>
      <c r="M59" s="1497"/>
    </row>
    <row r="60" spans="1:13" ht="15" customHeight="1">
      <c r="A60" s="2907" t="s">
        <v>547</v>
      </c>
      <c r="B60" s="2908"/>
      <c r="C60" s="2908"/>
      <c r="D60" s="2908"/>
      <c r="E60" s="2908"/>
      <c r="F60" s="2908"/>
      <c r="G60" s="2908"/>
      <c r="H60" s="2909"/>
      <c r="I60" s="826"/>
      <c r="J60" s="826"/>
      <c r="K60" s="826"/>
      <c r="L60" s="826"/>
      <c r="M60" s="826"/>
    </row>
    <row r="61" spans="1:13" ht="15">
      <c r="A61" s="2910"/>
      <c r="B61" s="2911"/>
      <c r="C61" s="2911"/>
      <c r="D61" s="2911"/>
      <c r="E61" s="2911"/>
      <c r="F61" s="2911"/>
      <c r="G61" s="2911"/>
      <c r="H61" s="2912"/>
      <c r="I61" s="826"/>
      <c r="J61" s="826"/>
      <c r="K61" s="826"/>
      <c r="L61" s="826"/>
      <c r="M61" s="826"/>
    </row>
    <row r="62" spans="1:13" ht="15">
      <c r="A62" s="2910"/>
      <c r="B62" s="2911"/>
      <c r="C62" s="2911"/>
      <c r="D62" s="2911"/>
      <c r="E62" s="2911"/>
      <c r="F62" s="2911"/>
      <c r="G62" s="2911"/>
      <c r="H62" s="2912"/>
      <c r="I62" s="826"/>
      <c r="J62" s="826"/>
      <c r="K62" s="826"/>
      <c r="L62" s="826"/>
      <c r="M62" s="826"/>
    </row>
    <row r="63" spans="1:13" ht="15">
      <c r="A63" s="2910"/>
      <c r="B63" s="2911"/>
      <c r="C63" s="2911"/>
      <c r="D63" s="2911"/>
      <c r="E63" s="2911"/>
      <c r="F63" s="2911"/>
      <c r="G63" s="2911"/>
      <c r="H63" s="2912"/>
      <c r="I63" s="826"/>
      <c r="J63" s="826"/>
      <c r="K63" s="826"/>
      <c r="L63" s="826"/>
      <c r="M63" s="826"/>
    </row>
    <row r="64" spans="1:13" ht="15">
      <c r="A64" s="2910"/>
      <c r="B64" s="2911"/>
      <c r="C64" s="2911"/>
      <c r="D64" s="2911"/>
      <c r="E64" s="2911"/>
      <c r="F64" s="2911"/>
      <c r="G64" s="2911"/>
      <c r="H64" s="2912"/>
      <c r="I64" s="826"/>
      <c r="J64" s="826"/>
      <c r="K64" s="826"/>
      <c r="L64" s="826"/>
      <c r="M64" s="826"/>
    </row>
    <row r="65" spans="1:13" ht="15">
      <c r="A65" s="2910"/>
      <c r="B65" s="2911"/>
      <c r="C65" s="2911"/>
      <c r="D65" s="2911"/>
      <c r="E65" s="2911"/>
      <c r="F65" s="2911"/>
      <c r="G65" s="2911"/>
      <c r="H65" s="2912"/>
      <c r="I65" s="826"/>
      <c r="J65" s="826"/>
      <c r="K65" s="826"/>
      <c r="L65" s="826"/>
      <c r="M65" s="826"/>
    </row>
    <row r="66" spans="1:13" ht="15">
      <c r="A66" s="2910"/>
      <c r="B66" s="2911"/>
      <c r="C66" s="2911"/>
      <c r="D66" s="2911"/>
      <c r="E66" s="2911"/>
      <c r="F66" s="2911"/>
      <c r="G66" s="2911"/>
      <c r="H66" s="2912"/>
      <c r="I66" s="826"/>
      <c r="J66" s="826"/>
      <c r="K66" s="826"/>
      <c r="L66" s="826"/>
      <c r="M66" s="826"/>
    </row>
    <row r="67" spans="1:13" ht="15.75" thickBot="1">
      <c r="A67" s="2913"/>
      <c r="B67" s="2914"/>
      <c r="C67" s="2914"/>
      <c r="D67" s="2914"/>
      <c r="E67" s="2914"/>
      <c r="F67" s="2914"/>
      <c r="G67" s="2914"/>
      <c r="H67" s="2915"/>
      <c r="I67" s="826"/>
      <c r="J67" s="826"/>
      <c r="K67" s="826"/>
      <c r="L67" s="826"/>
      <c r="M67" s="826"/>
    </row>
    <row r="68" spans="1:13" ht="15">
      <c r="A68" s="1109"/>
      <c r="B68" s="1109"/>
      <c r="C68" s="1109"/>
      <c r="D68" s="1109"/>
      <c r="E68" s="1109"/>
      <c r="F68" s="1109"/>
      <c r="G68" s="1109"/>
      <c r="H68" s="1109"/>
      <c r="I68" s="826"/>
      <c r="J68" s="826"/>
      <c r="K68" s="826"/>
      <c r="L68" s="826"/>
      <c r="M68" s="826"/>
    </row>
    <row r="69" spans="1:13" ht="15">
      <c r="A69" s="826"/>
      <c r="B69" s="826"/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</row>
    <row r="70" spans="1:14" ht="18">
      <c r="A70" s="2897" t="s">
        <v>122</v>
      </c>
      <c r="B70" s="2897"/>
      <c r="C70" s="2897"/>
      <c r="D70" s="2897"/>
      <c r="E70" s="1"/>
      <c r="F70" s="2887"/>
      <c r="G70" s="2887"/>
      <c r="H70" s="2887"/>
      <c r="I70" s="2887"/>
      <c r="J70" s="1"/>
      <c r="K70" s="2887"/>
      <c r="L70" s="2887"/>
      <c r="M70" s="2887"/>
      <c r="N70" s="2887"/>
    </row>
    <row r="71" spans="1:14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88" t="s">
        <v>182</v>
      </c>
      <c r="M71" s="2888"/>
      <c r="N71" s="1"/>
    </row>
    <row r="72" spans="1:13" ht="15">
      <c r="A72" s="826"/>
      <c r="B72" s="826"/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</row>
  </sheetData>
  <sheetProtection formatCells="0" formatColumns="0" formatRows="0" insertColumns="0" insertRows="0" deleteColumns="0" deleteRows="0"/>
  <mergeCells count="67">
    <mergeCell ref="A11:B11"/>
    <mergeCell ref="A4:B5"/>
    <mergeCell ref="C4:C5"/>
    <mergeCell ref="A13:B13"/>
    <mergeCell ref="H4:J4"/>
    <mergeCell ref="A19:B19"/>
    <mergeCell ref="A17:B17"/>
    <mergeCell ref="A37:B37"/>
    <mergeCell ref="A38:B38"/>
    <mergeCell ref="A20:B20"/>
    <mergeCell ref="A24:B24"/>
    <mergeCell ref="A26:B26"/>
    <mergeCell ref="A35:B35"/>
    <mergeCell ref="A36:B36"/>
    <mergeCell ref="A31:B31"/>
    <mergeCell ref="A22:B22"/>
    <mergeCell ref="A21:B21"/>
    <mergeCell ref="A1:M1"/>
    <mergeCell ref="D4:F4"/>
    <mergeCell ref="A15:B15"/>
    <mergeCell ref="A16:B16"/>
    <mergeCell ref="A18:B18"/>
    <mergeCell ref="A2:M2"/>
    <mergeCell ref="A14:B14"/>
    <mergeCell ref="G4:G5"/>
    <mergeCell ref="K4:M4"/>
    <mergeCell ref="A12:B12"/>
    <mergeCell ref="A44:B44"/>
    <mergeCell ref="N4:P4"/>
    <mergeCell ref="A23:P23"/>
    <mergeCell ref="A39:B39"/>
    <mergeCell ref="A40:B40"/>
    <mergeCell ref="A25:B25"/>
    <mergeCell ref="A27:B27"/>
    <mergeCell ref="A9:B9"/>
    <mergeCell ref="A10:B10"/>
    <mergeCell ref="A30:B30"/>
    <mergeCell ref="A48:B48"/>
    <mergeCell ref="A70:D70"/>
    <mergeCell ref="F70:I70"/>
    <mergeCell ref="A57:B57"/>
    <mergeCell ref="A52:B52"/>
    <mergeCell ref="A53:B53"/>
    <mergeCell ref="A54:B54"/>
    <mergeCell ref="A55:B55"/>
    <mergeCell ref="A56:B56"/>
    <mergeCell ref="A50:B50"/>
    <mergeCell ref="L71:M71"/>
    <mergeCell ref="A45:B45"/>
    <mergeCell ref="A32:B32"/>
    <mergeCell ref="A33:B33"/>
    <mergeCell ref="A34:B34"/>
    <mergeCell ref="A51:B51"/>
    <mergeCell ref="A59:C59"/>
    <mergeCell ref="A60:H67"/>
    <mergeCell ref="A46:B46"/>
    <mergeCell ref="A49:B49"/>
    <mergeCell ref="A41:B41"/>
    <mergeCell ref="A43:B43"/>
    <mergeCell ref="A7:B7"/>
    <mergeCell ref="A6:B6"/>
    <mergeCell ref="A8:B8"/>
    <mergeCell ref="K70:N70"/>
    <mergeCell ref="A28:B28"/>
    <mergeCell ref="A29:B29"/>
    <mergeCell ref="A42:P42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2">
      <selection activeCell="A1" sqref="A1:IV11"/>
    </sheetView>
  </sheetViews>
  <sheetFormatPr defaultColWidth="9.140625" defaultRowHeight="12.75"/>
  <cols>
    <col min="1" max="1" width="48.421875" style="0" customWidth="1"/>
    <col min="2" max="2" width="14.140625" style="0" customWidth="1"/>
    <col min="3" max="17" width="12.7109375" style="0" customWidth="1"/>
  </cols>
  <sheetData>
    <row r="1" spans="1:19" ht="21" hidden="1" thickBot="1">
      <c r="A1" s="1453" t="s">
        <v>585</v>
      </c>
      <c r="B1" s="1453"/>
      <c r="C1" s="1454"/>
      <c r="D1" s="1455"/>
      <c r="E1" s="1455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2.25" hidden="1" thickBot="1">
      <c r="A2" s="1474" t="s">
        <v>131</v>
      </c>
      <c r="B2" s="1475" t="s">
        <v>24</v>
      </c>
      <c r="C2" s="1489">
        <v>2019</v>
      </c>
      <c r="D2" s="1470" t="s">
        <v>415</v>
      </c>
      <c r="E2" s="1471" t="s">
        <v>416</v>
      </c>
      <c r="F2" s="1489">
        <v>2020</v>
      </c>
      <c r="G2" s="1470" t="s">
        <v>415</v>
      </c>
      <c r="H2" s="1471" t="s">
        <v>416</v>
      </c>
      <c r="I2" s="1489">
        <v>2021</v>
      </c>
      <c r="J2" s="1470" t="s">
        <v>415</v>
      </c>
      <c r="K2" s="1471" t="s">
        <v>416</v>
      </c>
      <c r="L2" s="1489">
        <v>2022</v>
      </c>
      <c r="M2" s="1470" t="s">
        <v>415</v>
      </c>
      <c r="N2" s="1471" t="s">
        <v>416</v>
      </c>
      <c r="O2" s="1489">
        <v>2023</v>
      </c>
      <c r="P2" s="1470" t="s">
        <v>415</v>
      </c>
      <c r="Q2" s="1471" t="s">
        <v>416</v>
      </c>
      <c r="R2" s="40"/>
      <c r="S2" s="40"/>
    </row>
    <row r="3" spans="1:19" ht="18" hidden="1">
      <c r="A3" s="1476" t="s">
        <v>569</v>
      </c>
      <c r="B3" s="1477" t="s">
        <v>549</v>
      </c>
      <c r="C3" s="1472" t="e">
        <f>#REF!</f>
        <v>#REF!</v>
      </c>
      <c r="D3" s="1468" t="e">
        <f>#REF!</f>
        <v>#REF!</v>
      </c>
      <c r="E3" s="1469" t="e">
        <f>#REF!</f>
        <v>#REF!</v>
      </c>
      <c r="F3" s="1472" t="e">
        <f>#REF!</f>
        <v>#REF!</v>
      </c>
      <c r="G3" s="1468" t="e">
        <f>#REF!</f>
        <v>#REF!</v>
      </c>
      <c r="H3" s="1469" t="e">
        <f>#REF!</f>
        <v>#REF!</v>
      </c>
      <c r="I3" s="1472" t="e">
        <f>#REF!</f>
        <v>#REF!</v>
      </c>
      <c r="J3" s="1468" t="e">
        <f>#REF!</f>
        <v>#REF!</v>
      </c>
      <c r="K3" s="1469" t="e">
        <f>#REF!</f>
        <v>#REF!</v>
      </c>
      <c r="L3" s="1472" t="e">
        <f>#REF!</f>
        <v>#REF!</v>
      </c>
      <c r="M3" s="1468" t="e">
        <f>#REF!</f>
        <v>#REF!</v>
      </c>
      <c r="N3" s="1469" t="e">
        <f>#REF!</f>
        <v>#REF!</v>
      </c>
      <c r="O3" s="1472" t="e">
        <f>#REF!</f>
        <v>#REF!</v>
      </c>
      <c r="P3" s="1468" t="e">
        <f>#REF!</f>
        <v>#REF!</v>
      </c>
      <c r="Q3" s="1469" t="e">
        <f>#REF!</f>
        <v>#REF!</v>
      </c>
      <c r="R3" s="40"/>
      <c r="S3" s="40"/>
    </row>
    <row r="4" spans="1:19" ht="15" hidden="1">
      <c r="A4" s="1478" t="s">
        <v>580</v>
      </c>
      <c r="B4" s="1479" t="s">
        <v>46</v>
      </c>
      <c r="C4" s="1473" t="e">
        <f>D4+E4</f>
        <v>#REF!</v>
      </c>
      <c r="D4" s="1456" t="e">
        <f>#REF!</f>
        <v>#REF!</v>
      </c>
      <c r="E4" s="1457" t="e">
        <f>#REF!</f>
        <v>#REF!</v>
      </c>
      <c r="F4" s="1473" t="e">
        <f>G4+H4</f>
        <v>#REF!</v>
      </c>
      <c r="G4" s="1456" t="e">
        <f>#REF!</f>
        <v>#REF!</v>
      </c>
      <c r="H4" s="1457" t="e">
        <f>#REF!</f>
        <v>#REF!</v>
      </c>
      <c r="I4" s="1473" t="e">
        <f>J4+K4</f>
        <v>#REF!</v>
      </c>
      <c r="J4" s="1456" t="e">
        <f>#REF!</f>
        <v>#REF!</v>
      </c>
      <c r="K4" s="1457" t="e">
        <f>#REF!</f>
        <v>#REF!</v>
      </c>
      <c r="L4" s="1473" t="e">
        <f>M4+N4</f>
        <v>#REF!</v>
      </c>
      <c r="M4" s="1456" t="e">
        <f>#REF!</f>
        <v>#REF!</v>
      </c>
      <c r="N4" s="1457" t="e">
        <f>#REF!</f>
        <v>#REF!</v>
      </c>
      <c r="O4" s="1473" t="e">
        <f>P4+Q4</f>
        <v>#REF!</v>
      </c>
      <c r="P4" s="1456" t="e">
        <f>#REF!</f>
        <v>#REF!</v>
      </c>
      <c r="Q4" s="1457" t="e">
        <f>#REF!</f>
        <v>#REF!</v>
      </c>
      <c r="R4" s="40"/>
      <c r="S4" s="40"/>
    </row>
    <row r="5" spans="1:19" ht="15" hidden="1">
      <c r="A5" s="1478" t="s">
        <v>581</v>
      </c>
      <c r="B5" s="1479" t="s">
        <v>548</v>
      </c>
      <c r="C5" s="1466">
        <f>'Вспомогательные материалы'!J5</f>
        <v>0</v>
      </c>
      <c r="D5" s="1458" t="e">
        <f>ROUND(C6*D3/1000,2)</f>
        <v>#REF!</v>
      </c>
      <c r="E5" s="1459" t="e">
        <f>C5-D5</f>
        <v>#REF!</v>
      </c>
      <c r="F5" s="1466" t="e">
        <f>'Вспомогательные материалы'!#REF!</f>
        <v>#REF!</v>
      </c>
      <c r="G5" s="1458" t="e">
        <f>ROUND(F6*G3/1000,2)</f>
        <v>#REF!</v>
      </c>
      <c r="H5" s="1459" t="e">
        <f>F5-G5</f>
        <v>#REF!</v>
      </c>
      <c r="I5" s="1466">
        <f>'Вспомогательные материалы'!O5</f>
        <v>0</v>
      </c>
      <c r="J5" s="1458" t="e">
        <f>ROUND(I6*J3/1000,2)</f>
        <v>#REF!</v>
      </c>
      <c r="K5" s="1459" t="e">
        <f>I5-J5</f>
        <v>#REF!</v>
      </c>
      <c r="L5" s="1466">
        <f>'Вспомогательные материалы'!R5</f>
        <v>0</v>
      </c>
      <c r="M5" s="1458" t="e">
        <f>ROUND(L6*M3/1000,2)</f>
        <v>#REF!</v>
      </c>
      <c r="N5" s="1459" t="e">
        <f>L5-M5</f>
        <v>#REF!</v>
      </c>
      <c r="O5" s="1466">
        <f>'Вспомогательные материалы'!U5</f>
        <v>0</v>
      </c>
      <c r="P5" s="1458" t="e">
        <f>ROUND(O6*P3/1000,2)</f>
        <v>#REF!</v>
      </c>
      <c r="Q5" s="1459" t="e">
        <f>O5-P5</f>
        <v>#REF!</v>
      </c>
      <c r="R5" s="40"/>
      <c r="S5" s="40"/>
    </row>
    <row r="6" spans="1:19" ht="30" hidden="1">
      <c r="A6" s="1480" t="s">
        <v>582</v>
      </c>
      <c r="B6" s="1481" t="s">
        <v>550</v>
      </c>
      <c r="C6" s="1473" t="e">
        <f>C5/C3*1000</f>
        <v>#REF!</v>
      </c>
      <c r="D6" s="1460"/>
      <c r="E6" s="1461"/>
      <c r="F6" s="1473" t="e">
        <f>F5/F3*1000</f>
        <v>#REF!</v>
      </c>
      <c r="G6" s="1460"/>
      <c r="H6" s="1461"/>
      <c r="I6" s="1473" t="e">
        <f>I5/I3*1000</f>
        <v>#REF!</v>
      </c>
      <c r="J6" s="1460"/>
      <c r="K6" s="1461"/>
      <c r="L6" s="1473" t="e">
        <f>L5/L3*1000</f>
        <v>#REF!</v>
      </c>
      <c r="M6" s="1460"/>
      <c r="N6" s="1461"/>
      <c r="O6" s="1473" t="e">
        <f>O5/O3*1000</f>
        <v>#REF!</v>
      </c>
      <c r="P6" s="1460"/>
      <c r="Q6" s="1461"/>
      <c r="R6" s="40"/>
      <c r="S6" s="40"/>
    </row>
    <row r="7" spans="1:19" ht="15" hidden="1">
      <c r="A7" s="1478" t="s">
        <v>586</v>
      </c>
      <c r="B7" s="1479" t="str">
        <f>B6</f>
        <v>руб./м3</v>
      </c>
      <c r="C7" s="1466"/>
      <c r="D7" s="1462" t="e">
        <f>#REF!</f>
        <v>#REF!</v>
      </c>
      <c r="E7" s="1463" t="e">
        <f>#REF!</f>
        <v>#REF!</v>
      </c>
      <c r="F7" s="1466"/>
      <c r="G7" s="1462" t="e">
        <f>#REF!</f>
        <v>#REF!</v>
      </c>
      <c r="H7" s="1463" t="e">
        <f>#REF!</f>
        <v>#REF!</v>
      </c>
      <c r="I7" s="1466"/>
      <c r="J7" s="1462" t="e">
        <f>#REF!</f>
        <v>#REF!</v>
      </c>
      <c r="K7" s="1463" t="e">
        <f>#REF!</f>
        <v>#REF!</v>
      </c>
      <c r="L7" s="1466"/>
      <c r="M7" s="1462" t="e">
        <f>#REF!</f>
        <v>#REF!</v>
      </c>
      <c r="N7" s="1463" t="e">
        <f>#REF!</f>
        <v>#REF!</v>
      </c>
      <c r="O7" s="1466"/>
      <c r="P7" s="1462" t="e">
        <f>#REF!</f>
        <v>#REF!</v>
      </c>
      <c r="Q7" s="1463" t="e">
        <f>#REF!</f>
        <v>#REF!</v>
      </c>
      <c r="R7" s="40"/>
      <c r="S7" s="40"/>
    </row>
    <row r="8" spans="1:19" ht="15.75" hidden="1">
      <c r="A8" s="1482" t="s">
        <v>583</v>
      </c>
      <c r="B8" s="1483" t="str">
        <f>B6</f>
        <v>руб./м3</v>
      </c>
      <c r="C8" s="1486"/>
      <c r="D8" s="1487"/>
      <c r="E8" s="1488" t="e">
        <f>E9/E3*1000</f>
        <v>#REF!</v>
      </c>
      <c r="F8" s="1486"/>
      <c r="G8" s="1487" t="e">
        <f>E8</f>
        <v>#REF!</v>
      </c>
      <c r="H8" s="1488" t="e">
        <f>H9/H3*1000</f>
        <v>#REF!</v>
      </c>
      <c r="I8" s="1486"/>
      <c r="J8" s="1487" t="e">
        <f>H8</f>
        <v>#REF!</v>
      </c>
      <c r="K8" s="1488" t="e">
        <f>K9/K3*1000</f>
        <v>#REF!</v>
      </c>
      <c r="L8" s="1486"/>
      <c r="M8" s="1487" t="e">
        <f>K8</f>
        <v>#REF!</v>
      </c>
      <c r="N8" s="1488" t="e">
        <f>N9/N3*1000</f>
        <v>#REF!</v>
      </c>
      <c r="O8" s="1486"/>
      <c r="P8" s="1487" t="e">
        <f>N8</f>
        <v>#REF!</v>
      </c>
      <c r="Q8" s="1488" t="e">
        <f>Q9/Q3*1000</f>
        <v>#REF!</v>
      </c>
      <c r="R8" s="40"/>
      <c r="S8" s="40"/>
    </row>
    <row r="9" spans="1:19" ht="15" hidden="1">
      <c r="A9" s="1478" t="s">
        <v>587</v>
      </c>
      <c r="B9" s="1479" t="s">
        <v>548</v>
      </c>
      <c r="C9" s="1473" t="e">
        <f>C4+C5</f>
        <v>#REF!</v>
      </c>
      <c r="D9" s="1456" t="e">
        <f>D3*D8/1000</f>
        <v>#REF!</v>
      </c>
      <c r="E9" s="1457" t="e">
        <f>C9-D9</f>
        <v>#REF!</v>
      </c>
      <c r="F9" s="1473" t="e">
        <f>F4+F5</f>
        <v>#REF!</v>
      </c>
      <c r="G9" s="1456" t="e">
        <f>G3*G8/1000</f>
        <v>#REF!</v>
      </c>
      <c r="H9" s="1457" t="e">
        <f>F9-G9</f>
        <v>#REF!</v>
      </c>
      <c r="I9" s="1473" t="e">
        <f>I4+I5</f>
        <v>#REF!</v>
      </c>
      <c r="J9" s="1456" t="e">
        <f>J3*J8/1000</f>
        <v>#REF!</v>
      </c>
      <c r="K9" s="1457" t="e">
        <f>I9-J9</f>
        <v>#REF!</v>
      </c>
      <c r="L9" s="1473" t="e">
        <f>L4+L5</f>
        <v>#REF!</v>
      </c>
      <c r="M9" s="1456" t="e">
        <f>M3*M8/1000</f>
        <v>#REF!</v>
      </c>
      <c r="N9" s="1457" t="e">
        <f>L9-M9</f>
        <v>#REF!</v>
      </c>
      <c r="O9" s="1473" t="e">
        <f>O4+O5</f>
        <v>#REF!</v>
      </c>
      <c r="P9" s="1456" t="e">
        <f>P3*P8/1000</f>
        <v>#REF!</v>
      </c>
      <c r="Q9" s="1457" t="e">
        <f>O9-P9</f>
        <v>#REF!</v>
      </c>
      <c r="R9" s="40"/>
      <c r="S9" s="40"/>
    </row>
    <row r="10" spans="1:19" ht="15.75" hidden="1" thickBot="1">
      <c r="A10" s="1484" t="s">
        <v>584</v>
      </c>
      <c r="B10" s="1485" t="s">
        <v>31</v>
      </c>
      <c r="C10" s="1467" t="e">
        <f>E7/D7</f>
        <v>#REF!</v>
      </c>
      <c r="D10" s="1464"/>
      <c r="E10" s="1465"/>
      <c r="F10" s="1467" t="e">
        <f>H7/G7</f>
        <v>#REF!</v>
      </c>
      <c r="G10" s="1464"/>
      <c r="H10" s="1465"/>
      <c r="I10" s="1467" t="e">
        <f>K7/J7</f>
        <v>#REF!</v>
      </c>
      <c r="J10" s="1464"/>
      <c r="K10" s="1465"/>
      <c r="L10" s="1467" t="e">
        <f>N7/M7</f>
        <v>#REF!</v>
      </c>
      <c r="M10" s="1464"/>
      <c r="N10" s="1465"/>
      <c r="O10" s="1467" t="e">
        <f>Q7/P7</f>
        <v>#REF!</v>
      </c>
      <c r="P10" s="1464"/>
      <c r="Q10" s="1465"/>
      <c r="R10" s="40"/>
      <c r="S10" s="40"/>
    </row>
    <row r="11" spans="1:19" ht="15" hidden="1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40"/>
      <c r="N11" s="40"/>
      <c r="O11" s="40"/>
      <c r="P11" s="40"/>
      <c r="Q11" s="40"/>
      <c r="R11" s="40"/>
      <c r="S11" s="40"/>
    </row>
    <row r="12" spans="1:19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</sheetData>
  <sheetProtection password="D954" sheet="1"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view="pageBreakPreview" zoomScale="60" zoomScaleNormal="70" zoomScalePageLayoutView="0" workbookViewId="0" topLeftCell="AB1">
      <selection activeCell="BL12" sqref="BL12:BM12"/>
    </sheetView>
  </sheetViews>
  <sheetFormatPr defaultColWidth="9.140625" defaultRowHeight="12.75"/>
  <cols>
    <col min="1" max="1" width="6.8515625" style="0" hidden="1" customWidth="1"/>
    <col min="2" max="2" width="38.7109375" style="0" hidden="1" customWidth="1"/>
    <col min="3" max="27" width="11.7109375" style="0" hidden="1" customWidth="1"/>
  </cols>
  <sheetData>
    <row r="1" spans="1:27" ht="18.75">
      <c r="A1" s="1498"/>
      <c r="B1" s="1499"/>
      <c r="C1" s="1499"/>
      <c r="D1" s="1499"/>
      <c r="E1" s="1499"/>
      <c r="F1" s="1499"/>
      <c r="G1" s="1499"/>
      <c r="H1" s="1499"/>
      <c r="I1" s="1499"/>
      <c r="J1" s="1499"/>
      <c r="K1" s="1499"/>
      <c r="L1" s="1499"/>
      <c r="M1" s="1499"/>
      <c r="N1" s="1499"/>
      <c r="O1" s="1499"/>
      <c r="P1" s="1499"/>
      <c r="Q1" s="1500"/>
      <c r="Z1" s="3479" t="s">
        <v>623</v>
      </c>
      <c r="AA1" s="3479"/>
    </row>
    <row r="2" spans="1:27" ht="18.75">
      <c r="A2" s="3493" t="s">
        <v>624</v>
      </c>
      <c r="B2" s="3493"/>
      <c r="C2" s="3493"/>
      <c r="D2" s="3493"/>
      <c r="E2" s="3493"/>
      <c r="F2" s="3493"/>
      <c r="G2" s="3493"/>
      <c r="H2" s="3493"/>
      <c r="I2" s="3493"/>
      <c r="J2" s="3493"/>
      <c r="K2" s="3493"/>
      <c r="L2" s="3493"/>
      <c r="M2" s="3493"/>
      <c r="N2" s="3493"/>
      <c r="O2" s="3493"/>
      <c r="P2" s="3493"/>
      <c r="Q2" s="3493"/>
      <c r="R2" s="3493"/>
      <c r="S2" s="3493"/>
      <c r="T2" s="3493"/>
      <c r="U2" s="3493"/>
      <c r="V2" s="3493"/>
      <c r="W2" s="3493"/>
      <c r="X2" s="3493"/>
      <c r="Y2" s="3493"/>
      <c r="Z2" s="3493"/>
      <c r="AA2" s="3493"/>
    </row>
    <row r="3" spans="1:19" ht="18.75">
      <c r="A3" s="1498"/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499"/>
      <c r="N3" s="1499"/>
      <c r="O3" s="1499"/>
      <c r="P3" s="1499"/>
      <c r="Q3" s="1500"/>
      <c r="R3" s="1501"/>
      <c r="S3" s="1499"/>
    </row>
    <row r="4" spans="1:27" ht="18.75">
      <c r="A4" s="3494">
        <f>Анкета!A5</f>
        <v>0</v>
      </c>
      <c r="B4" s="3494"/>
      <c r="C4" s="3494"/>
      <c r="D4" s="3494"/>
      <c r="E4" s="3494"/>
      <c r="F4" s="3494"/>
      <c r="G4" s="3494"/>
      <c r="H4" s="3494"/>
      <c r="I4" s="3494"/>
      <c r="J4" s="3494"/>
      <c r="K4" s="3494"/>
      <c r="L4" s="3494"/>
      <c r="M4" s="3494"/>
      <c r="N4" s="3494"/>
      <c r="O4" s="3494"/>
      <c r="P4" s="3494"/>
      <c r="Q4" s="3494"/>
      <c r="R4" s="3494"/>
      <c r="S4" s="3494"/>
      <c r="T4" s="3494"/>
      <c r="U4" s="3494"/>
      <c r="V4" s="3494"/>
      <c r="W4" s="3494"/>
      <c r="X4" s="3494"/>
      <c r="Y4" s="3494"/>
      <c r="Z4" s="3494"/>
      <c r="AA4" s="3494"/>
    </row>
    <row r="5" spans="1:27" ht="19.5" thickBot="1">
      <c r="A5" s="1502"/>
      <c r="B5" s="1503"/>
      <c r="C5" s="1503"/>
      <c r="D5" s="1503"/>
      <c r="E5" s="1503"/>
      <c r="F5" s="1503"/>
      <c r="G5" s="1503"/>
      <c r="H5" s="1503"/>
      <c r="I5" s="1503"/>
      <c r="J5" s="1503"/>
      <c r="K5" s="1503"/>
      <c r="L5" s="1503"/>
      <c r="M5" s="1503"/>
      <c r="N5" s="1503"/>
      <c r="O5" s="1503"/>
      <c r="P5" s="1503"/>
      <c r="Q5" s="1504"/>
      <c r="Z5" s="3480" t="s">
        <v>625</v>
      </c>
      <c r="AA5" s="3480"/>
    </row>
    <row r="6" spans="1:27" ht="18.75" customHeight="1" thickBot="1">
      <c r="A6" s="3481" t="s">
        <v>626</v>
      </c>
      <c r="B6" s="3481" t="s">
        <v>131</v>
      </c>
      <c r="C6" s="3484" t="s">
        <v>627</v>
      </c>
      <c r="D6" s="3485"/>
      <c r="E6" s="1582" t="s">
        <v>644</v>
      </c>
      <c r="F6" s="3484" t="s">
        <v>645</v>
      </c>
      <c r="G6" s="3492"/>
      <c r="H6" s="3492"/>
      <c r="I6" s="3492"/>
      <c r="J6" s="3492"/>
      <c r="K6" s="3492"/>
      <c r="L6" s="3492"/>
      <c r="M6" s="3492"/>
      <c r="N6" s="3492"/>
      <c r="O6" s="3492"/>
      <c r="P6" s="3492"/>
      <c r="Q6" s="3492"/>
      <c r="R6" s="3492"/>
      <c r="S6" s="3492"/>
      <c r="T6" s="3492"/>
      <c r="U6" s="3492"/>
      <c r="V6" s="3492"/>
      <c r="W6" s="3492"/>
      <c r="X6" s="3492"/>
      <c r="Y6" s="3492"/>
      <c r="Z6" s="3492"/>
      <c r="AA6" s="3485"/>
    </row>
    <row r="7" spans="1:27" ht="112.5" customHeight="1" thickBot="1">
      <c r="A7" s="3482"/>
      <c r="B7" s="3482"/>
      <c r="C7" s="3486" t="s">
        <v>628</v>
      </c>
      <c r="D7" s="3488" t="s">
        <v>629</v>
      </c>
      <c r="E7" s="3495" t="s">
        <v>628</v>
      </c>
      <c r="F7" s="3498" t="s">
        <v>488</v>
      </c>
      <c r="G7" s="3499"/>
      <c r="H7" s="3499"/>
      <c r="I7" s="3499"/>
      <c r="J7" s="3500"/>
      <c r="K7" s="3498" t="s">
        <v>630</v>
      </c>
      <c r="L7" s="3499"/>
      <c r="M7" s="3499"/>
      <c r="N7" s="3499"/>
      <c r="O7" s="3500"/>
      <c r="P7" s="3497" t="s">
        <v>646</v>
      </c>
      <c r="Q7" s="3491"/>
      <c r="R7" s="3490" t="s">
        <v>647</v>
      </c>
      <c r="S7" s="3491"/>
      <c r="T7" s="3490" t="s">
        <v>648</v>
      </c>
      <c r="U7" s="3491"/>
      <c r="V7" s="3490" t="s">
        <v>649</v>
      </c>
      <c r="W7" s="3491"/>
      <c r="X7" s="3490" t="s">
        <v>650</v>
      </c>
      <c r="Y7" s="3491"/>
      <c r="Z7" s="3490" t="s">
        <v>651</v>
      </c>
      <c r="AA7" s="3491"/>
    </row>
    <row r="8" spans="1:27" ht="75.75" thickBot="1">
      <c r="A8" s="3483"/>
      <c r="B8" s="3483"/>
      <c r="C8" s="3487"/>
      <c r="D8" s="3489"/>
      <c r="E8" s="3496"/>
      <c r="F8" s="1583" t="s">
        <v>394</v>
      </c>
      <c r="G8" s="1584" t="s">
        <v>523</v>
      </c>
      <c r="H8" s="1584" t="s">
        <v>524</v>
      </c>
      <c r="I8" s="1584" t="s">
        <v>525</v>
      </c>
      <c r="J8" s="1585" t="s">
        <v>526</v>
      </c>
      <c r="K8" s="1583" t="str">
        <f>F8</f>
        <v>2019 год</v>
      </c>
      <c r="L8" s="1584" t="s">
        <v>523</v>
      </c>
      <c r="M8" s="1584" t="s">
        <v>524</v>
      </c>
      <c r="N8" s="1584" t="s">
        <v>525</v>
      </c>
      <c r="O8" s="1590" t="s">
        <v>526</v>
      </c>
      <c r="P8" s="1578" t="s">
        <v>657</v>
      </c>
      <c r="Q8" s="1579" t="s">
        <v>660</v>
      </c>
      <c r="R8" s="1580" t="s">
        <v>658</v>
      </c>
      <c r="S8" s="1581" t="s">
        <v>659</v>
      </c>
      <c r="T8" s="1580" t="s">
        <v>661</v>
      </c>
      <c r="U8" s="1581" t="s">
        <v>662</v>
      </c>
      <c r="V8" s="1580" t="s">
        <v>663</v>
      </c>
      <c r="W8" s="1581" t="s">
        <v>664</v>
      </c>
      <c r="X8" s="1580" t="s">
        <v>665</v>
      </c>
      <c r="Y8" s="1581" t="s">
        <v>666</v>
      </c>
      <c r="Z8" s="1580" t="s">
        <v>667</v>
      </c>
      <c r="AA8" s="1581" t="s">
        <v>668</v>
      </c>
    </row>
    <row r="9" spans="1:27" ht="19.5" thickBot="1">
      <c r="A9" s="1508">
        <v>1</v>
      </c>
      <c r="B9" s="1508">
        <v>2</v>
      </c>
      <c r="C9" s="1534" t="s">
        <v>631</v>
      </c>
      <c r="D9" s="1535">
        <v>4</v>
      </c>
      <c r="E9" s="1511">
        <v>5</v>
      </c>
      <c r="F9" s="1509">
        <v>6</v>
      </c>
      <c r="G9" s="1588">
        <v>7</v>
      </c>
      <c r="H9" s="1588">
        <v>8</v>
      </c>
      <c r="I9" s="1588">
        <v>9</v>
      </c>
      <c r="J9" s="1589">
        <v>10</v>
      </c>
      <c r="K9" s="1509">
        <v>11</v>
      </c>
      <c r="L9" s="1588">
        <v>12</v>
      </c>
      <c r="M9" s="1588">
        <v>13</v>
      </c>
      <c r="N9" s="1588">
        <v>14</v>
      </c>
      <c r="O9" s="1510">
        <v>15</v>
      </c>
      <c r="P9" s="1512">
        <v>16</v>
      </c>
      <c r="Q9" s="1510">
        <v>17</v>
      </c>
      <c r="R9" s="1512">
        <v>18</v>
      </c>
      <c r="S9" s="1510">
        <v>19</v>
      </c>
      <c r="T9" s="1512">
        <v>20</v>
      </c>
      <c r="U9" s="1510">
        <v>21</v>
      </c>
      <c r="V9" s="1512">
        <v>22</v>
      </c>
      <c r="W9" s="1510">
        <v>23</v>
      </c>
      <c r="X9" s="1512">
        <v>24</v>
      </c>
      <c r="Y9" s="1510">
        <v>25</v>
      </c>
      <c r="Z9" s="1512">
        <v>26</v>
      </c>
      <c r="AA9" s="1510">
        <v>27</v>
      </c>
    </row>
    <row r="10" spans="1:27" ht="56.25">
      <c r="A10" s="1531" t="s">
        <v>45</v>
      </c>
      <c r="B10" s="1532" t="s">
        <v>632</v>
      </c>
      <c r="C10" s="1536" t="e">
        <f>'СВОД 2025-2027'!#REF!</f>
        <v>#REF!</v>
      </c>
      <c r="D10" s="1537">
        <f>'СВОД 2025-2027'!D19</f>
        <v>0</v>
      </c>
      <c r="E10" s="1546">
        <f>'СВОД 2025-2027'!G19</f>
        <v>0</v>
      </c>
      <c r="F10" s="1513">
        <f>'СВОД 2025-2027'!H19</f>
        <v>0</v>
      </c>
      <c r="G10" s="1586">
        <f>'СВОД 2025-2027'!K19</f>
        <v>0</v>
      </c>
      <c r="H10" s="1586">
        <f>'СВОД 2025-2027'!N19</f>
        <v>0</v>
      </c>
      <c r="I10" s="1586" t="e">
        <f>'СВОД 2025-2027'!#REF!</f>
        <v>#REF!</v>
      </c>
      <c r="J10" s="1587" t="e">
        <f>'СВОД 2025-2027'!#REF!</f>
        <v>#REF!</v>
      </c>
      <c r="K10" s="1513">
        <f>'СВОД 2025-2027'!Q19</f>
        <v>0</v>
      </c>
      <c r="L10" s="1586" t="e">
        <f>'СВОД 2025-2027'!T19</f>
        <v>#DIV/0!</v>
      </c>
      <c r="M10" s="1586" t="e">
        <f>'СВОД 2025-2027'!W19</f>
        <v>#DIV/0!</v>
      </c>
      <c r="N10" s="1586" t="e">
        <f>'СВОД 2025-2027'!#REF!</f>
        <v>#REF!</v>
      </c>
      <c r="O10" s="1514" t="e">
        <f>'СВОД 2025-2027'!#REF!</f>
        <v>#REF!</v>
      </c>
      <c r="P10" s="1547">
        <f>K10-E10</f>
        <v>0</v>
      </c>
      <c r="Q10" s="1548" t="e">
        <f>K10/E10</f>
        <v>#DIV/0!</v>
      </c>
      <c r="R10" s="1549">
        <f>K10-F10</f>
        <v>0</v>
      </c>
      <c r="S10" s="1548" t="e">
        <f>K10/F10</f>
        <v>#DIV/0!</v>
      </c>
      <c r="T10" s="1549" t="e">
        <f>L10-G10</f>
        <v>#DIV/0!</v>
      </c>
      <c r="U10" s="1548" t="e">
        <f>L10/G10</f>
        <v>#DIV/0!</v>
      </c>
      <c r="V10" s="1549" t="e">
        <f>M10-H10</f>
        <v>#DIV/0!</v>
      </c>
      <c r="W10" s="1548" t="e">
        <f>M10/H10</f>
        <v>#DIV/0!</v>
      </c>
      <c r="X10" s="1549" t="e">
        <f>N10-I10</f>
        <v>#REF!</v>
      </c>
      <c r="Y10" s="1548" t="e">
        <f>N10/I10</f>
        <v>#REF!</v>
      </c>
      <c r="Z10" s="1549" t="e">
        <f>O10-J10</f>
        <v>#REF!</v>
      </c>
      <c r="AA10" s="1548" t="e">
        <f>O10/J10</f>
        <v>#REF!</v>
      </c>
    </row>
    <row r="11" spans="1:27" ht="56.25">
      <c r="A11" s="1505" t="s">
        <v>67</v>
      </c>
      <c r="B11" s="1515" t="s">
        <v>633</v>
      </c>
      <c r="C11" s="1516" t="e">
        <f>'СВОД 2025-2027'!#REF!</f>
        <v>#REF!</v>
      </c>
      <c r="D11" s="1517">
        <f>'СВОД 2025-2027'!D20</f>
        <v>0</v>
      </c>
      <c r="E11" s="1538">
        <f>'СВОД 2025-2027'!G20</f>
        <v>0</v>
      </c>
      <c r="F11" s="1518">
        <f>'СВОД 2025-2027'!H20</f>
        <v>0</v>
      </c>
      <c r="G11" s="1541" t="e">
        <f>'СВОД 2025-2027'!K20</f>
        <v>#DIV/0!</v>
      </c>
      <c r="H11" s="1541" t="e">
        <f>'СВОД 2025-2027'!N20</f>
        <v>#DIV/0!</v>
      </c>
      <c r="I11" s="1541" t="e">
        <f>'СВОД 2025-2027'!#REF!</f>
        <v>#REF!</v>
      </c>
      <c r="J11" s="1543" t="e">
        <f>'СВОД 2025-2027'!#REF!</f>
        <v>#REF!</v>
      </c>
      <c r="K11" s="1518">
        <f>'СВОД 2025-2027'!Q20</f>
        <v>0</v>
      </c>
      <c r="L11" s="1541" t="e">
        <f>'СВОД 2025-2027'!T20</f>
        <v>#DIV/0!</v>
      </c>
      <c r="M11" s="1541" t="e">
        <f>'СВОД 2025-2027'!W20</f>
        <v>#DIV/0!</v>
      </c>
      <c r="N11" s="1541" t="e">
        <f>'СВОД 2025-2027'!#REF!</f>
        <v>#REF!</v>
      </c>
      <c r="O11" s="1542" t="e">
        <f>'СВОД 2025-2027'!#REF!</f>
        <v>#REF!</v>
      </c>
      <c r="P11" s="1540">
        <f aca="true" t="shared" si="0" ref="P11:P47">K11-E11</f>
        <v>0</v>
      </c>
      <c r="Q11" s="1591" t="e">
        <f aca="true" t="shared" si="1" ref="Q11:Q47">K11/E11</f>
        <v>#DIV/0!</v>
      </c>
      <c r="R11" s="1518">
        <f aca="true" t="shared" si="2" ref="R11:R47">K11-F11</f>
        <v>0</v>
      </c>
      <c r="S11" s="1591" t="e">
        <f aca="true" t="shared" si="3" ref="S11:S47">K11/F11</f>
        <v>#DIV/0!</v>
      </c>
      <c r="T11" s="1518" t="e">
        <f aca="true" t="shared" si="4" ref="T11:T47">L11-G11</f>
        <v>#DIV/0!</v>
      </c>
      <c r="U11" s="1591" t="e">
        <f aca="true" t="shared" si="5" ref="U11:U47">L11/G11</f>
        <v>#DIV/0!</v>
      </c>
      <c r="V11" s="1518" t="e">
        <f aca="true" t="shared" si="6" ref="V11:V47">M11-H11</f>
        <v>#DIV/0!</v>
      </c>
      <c r="W11" s="1591" t="e">
        <f aca="true" t="shared" si="7" ref="W11:W47">M11/H11</f>
        <v>#DIV/0!</v>
      </c>
      <c r="X11" s="1518" t="e">
        <f aca="true" t="shared" si="8" ref="X11:X47">N11-I11</f>
        <v>#REF!</v>
      </c>
      <c r="Y11" s="1591" t="e">
        <f aca="true" t="shared" si="9" ref="Y11:Y47">N11/I11</f>
        <v>#REF!</v>
      </c>
      <c r="Z11" s="1518" t="e">
        <f aca="true" t="shared" si="10" ref="Z11:Z47">O11-J11</f>
        <v>#REF!</v>
      </c>
      <c r="AA11" s="1591" t="e">
        <f aca="true" t="shared" si="11" ref="AA11:AA47">O11/J11</f>
        <v>#REF!</v>
      </c>
    </row>
    <row r="12" spans="1:27" ht="93.75">
      <c r="A12" s="1505" t="s">
        <v>68</v>
      </c>
      <c r="B12" s="1515" t="s">
        <v>166</v>
      </c>
      <c r="C12" s="1516" t="e">
        <f>'СВОД 2025-2027'!#REF!</f>
        <v>#REF!</v>
      </c>
      <c r="D12" s="1517">
        <f>'СВОД 2025-2027'!D21</f>
        <v>0</v>
      </c>
      <c r="E12" s="1538">
        <f>'СВОД 2025-2027'!G21</f>
        <v>0</v>
      </c>
      <c r="F12" s="1518">
        <f>'СВОД 2025-2027'!H21</f>
        <v>0</v>
      </c>
      <c r="G12" s="1541" t="e">
        <f>'СВОД 2025-2027'!K21</f>
        <v>#DIV/0!</v>
      </c>
      <c r="H12" s="1541" t="e">
        <f>'СВОД 2025-2027'!N21</f>
        <v>#DIV/0!</v>
      </c>
      <c r="I12" s="1541" t="e">
        <f>'СВОД 2025-2027'!#REF!</f>
        <v>#REF!</v>
      </c>
      <c r="J12" s="1543" t="e">
        <f>'СВОД 2025-2027'!#REF!</f>
        <v>#REF!</v>
      </c>
      <c r="K12" s="1518">
        <f>'СВОД 2025-2027'!Q21</f>
        <v>0</v>
      </c>
      <c r="L12" s="1541" t="e">
        <f>'СВОД 2025-2027'!T21</f>
        <v>#DIV/0!</v>
      </c>
      <c r="M12" s="1541" t="e">
        <f>'СВОД 2025-2027'!W21</f>
        <v>#DIV/0!</v>
      </c>
      <c r="N12" s="1541" t="e">
        <f>'СВОД 2025-2027'!#REF!</f>
        <v>#REF!</v>
      </c>
      <c r="O12" s="1542" t="e">
        <f>'СВОД 2025-2027'!#REF!</f>
        <v>#REF!</v>
      </c>
      <c r="P12" s="1540">
        <f t="shared" si="0"/>
        <v>0</v>
      </c>
      <c r="Q12" s="1591" t="e">
        <f t="shared" si="1"/>
        <v>#DIV/0!</v>
      </c>
      <c r="R12" s="1518">
        <f t="shared" si="2"/>
        <v>0</v>
      </c>
      <c r="S12" s="1591" t="e">
        <f t="shared" si="3"/>
        <v>#DIV/0!</v>
      </c>
      <c r="T12" s="1518" t="e">
        <f t="shared" si="4"/>
        <v>#DIV/0!</v>
      </c>
      <c r="U12" s="1591" t="e">
        <f t="shared" si="5"/>
        <v>#DIV/0!</v>
      </c>
      <c r="V12" s="1518" t="e">
        <f t="shared" si="6"/>
        <v>#DIV/0!</v>
      </c>
      <c r="W12" s="1591" t="e">
        <f t="shared" si="7"/>
        <v>#DIV/0!</v>
      </c>
      <c r="X12" s="1518" t="e">
        <f t="shared" si="8"/>
        <v>#REF!</v>
      </c>
      <c r="Y12" s="1591" t="e">
        <f t="shared" si="9"/>
        <v>#REF!</v>
      </c>
      <c r="Z12" s="1518" t="e">
        <f t="shared" si="10"/>
        <v>#REF!</v>
      </c>
      <c r="AA12" s="1591" t="e">
        <f t="shared" si="11"/>
        <v>#REF!</v>
      </c>
    </row>
    <row r="13" spans="1:27" ht="18.75">
      <c r="A13" s="1505" t="s">
        <v>69</v>
      </c>
      <c r="B13" s="1515" t="s">
        <v>150</v>
      </c>
      <c r="C13" s="1516" t="e">
        <f>'СВОД 2025-2027'!#REF!</f>
        <v>#REF!</v>
      </c>
      <c r="D13" s="1517">
        <f>'СВОД 2025-2027'!D22</f>
        <v>0</v>
      </c>
      <c r="E13" s="1538">
        <f>'СВОД 2025-2027'!G22</f>
        <v>0</v>
      </c>
      <c r="F13" s="1518">
        <f>'СВОД 2025-2027'!H22</f>
        <v>0</v>
      </c>
      <c r="G13" s="1541" t="e">
        <f>'СВОД 2025-2027'!K22</f>
        <v>#DIV/0!</v>
      </c>
      <c r="H13" s="1541" t="e">
        <f>'СВОД 2025-2027'!N22</f>
        <v>#DIV/0!</v>
      </c>
      <c r="I13" s="1541" t="e">
        <f>'СВОД 2025-2027'!#REF!</f>
        <v>#REF!</v>
      </c>
      <c r="J13" s="1543" t="e">
        <f>'СВОД 2025-2027'!#REF!</f>
        <v>#REF!</v>
      </c>
      <c r="K13" s="1518">
        <f>'СВОД 2025-2027'!Q22</f>
        <v>0</v>
      </c>
      <c r="L13" s="1541" t="e">
        <f>'СВОД 2025-2027'!T22</f>
        <v>#DIV/0!</v>
      </c>
      <c r="M13" s="1541" t="e">
        <f>'СВОД 2025-2027'!W22</f>
        <v>#DIV/0!</v>
      </c>
      <c r="N13" s="1541" t="e">
        <f>'СВОД 2025-2027'!#REF!</f>
        <v>#REF!</v>
      </c>
      <c r="O13" s="1542" t="e">
        <f>'СВОД 2025-2027'!#REF!</f>
        <v>#REF!</v>
      </c>
      <c r="P13" s="1540">
        <f t="shared" si="0"/>
        <v>0</v>
      </c>
      <c r="Q13" s="1591" t="e">
        <f t="shared" si="1"/>
        <v>#DIV/0!</v>
      </c>
      <c r="R13" s="1518">
        <f t="shared" si="2"/>
        <v>0</v>
      </c>
      <c r="S13" s="1591" t="e">
        <f t="shared" si="3"/>
        <v>#DIV/0!</v>
      </c>
      <c r="T13" s="1518" t="e">
        <f t="shared" si="4"/>
        <v>#DIV/0!</v>
      </c>
      <c r="U13" s="1591" t="e">
        <f t="shared" si="5"/>
        <v>#DIV/0!</v>
      </c>
      <c r="V13" s="1518" t="e">
        <f t="shared" si="6"/>
        <v>#DIV/0!</v>
      </c>
      <c r="W13" s="1591" t="e">
        <f t="shared" si="7"/>
        <v>#DIV/0!</v>
      </c>
      <c r="X13" s="1518" t="e">
        <f t="shared" si="8"/>
        <v>#REF!</v>
      </c>
      <c r="Y13" s="1591" t="e">
        <f t="shared" si="9"/>
        <v>#REF!</v>
      </c>
      <c r="Z13" s="1518" t="e">
        <f t="shared" si="10"/>
        <v>#REF!</v>
      </c>
      <c r="AA13" s="1591" t="e">
        <f t="shared" si="11"/>
        <v>#REF!</v>
      </c>
    </row>
    <row r="14" spans="1:27" ht="18.75">
      <c r="A14" s="1505"/>
      <c r="B14" s="1519" t="s">
        <v>62</v>
      </c>
      <c r="C14" s="1516" t="e">
        <f>'СВОД 2025-2027'!#REF!</f>
        <v>#REF!</v>
      </c>
      <c r="D14" s="1517">
        <f>'СВОД 2025-2027'!D23</f>
        <v>0</v>
      </c>
      <c r="E14" s="1538">
        <f>'СВОД 2025-2027'!G23</f>
        <v>0</v>
      </c>
      <c r="F14" s="1518">
        <f>'СВОД 2025-2027'!H23</f>
        <v>0</v>
      </c>
      <c r="G14" s="1541">
        <f>'СВОД 2025-2027'!K23</f>
        <v>0</v>
      </c>
      <c r="H14" s="1541">
        <f>'СВОД 2025-2027'!N23</f>
        <v>0</v>
      </c>
      <c r="I14" s="1541" t="e">
        <f>'СВОД 2025-2027'!#REF!</f>
        <v>#REF!</v>
      </c>
      <c r="J14" s="1543" t="e">
        <f>'СВОД 2025-2027'!#REF!</f>
        <v>#REF!</v>
      </c>
      <c r="K14" s="1518">
        <f>'СВОД 2025-2027'!Q23</f>
        <v>0</v>
      </c>
      <c r="L14" s="1541">
        <f>'СВОД 2025-2027'!T23</f>
        <v>0</v>
      </c>
      <c r="M14" s="1541">
        <f>'СВОД 2025-2027'!W23</f>
        <v>0</v>
      </c>
      <c r="N14" s="1541" t="e">
        <f>'СВОД 2025-2027'!#REF!</f>
        <v>#REF!</v>
      </c>
      <c r="O14" s="1542" t="e">
        <f>'СВОД 2025-2027'!#REF!</f>
        <v>#REF!</v>
      </c>
      <c r="P14" s="1540">
        <f t="shared" si="0"/>
        <v>0</v>
      </c>
      <c r="Q14" s="1591" t="e">
        <f t="shared" si="1"/>
        <v>#DIV/0!</v>
      </c>
      <c r="R14" s="1518">
        <f t="shared" si="2"/>
        <v>0</v>
      </c>
      <c r="S14" s="1591" t="e">
        <f t="shared" si="3"/>
        <v>#DIV/0!</v>
      </c>
      <c r="T14" s="1518">
        <f t="shared" si="4"/>
        <v>0</v>
      </c>
      <c r="U14" s="1591" t="e">
        <f t="shared" si="5"/>
        <v>#DIV/0!</v>
      </c>
      <c r="V14" s="1518">
        <f t="shared" si="6"/>
        <v>0</v>
      </c>
      <c r="W14" s="1591" t="e">
        <f t="shared" si="7"/>
        <v>#DIV/0!</v>
      </c>
      <c r="X14" s="1518" t="e">
        <f t="shared" si="8"/>
        <v>#REF!</v>
      </c>
      <c r="Y14" s="1591" t="e">
        <f t="shared" si="9"/>
        <v>#REF!</v>
      </c>
      <c r="Z14" s="1518" t="e">
        <f t="shared" si="10"/>
        <v>#REF!</v>
      </c>
      <c r="AA14" s="1591" t="e">
        <f t="shared" si="11"/>
        <v>#REF!</v>
      </c>
    </row>
    <row r="15" spans="1:27" ht="37.5">
      <c r="A15" s="1505"/>
      <c r="B15" s="1519" t="s">
        <v>64</v>
      </c>
      <c r="C15" s="1516" t="e">
        <f>'СВОД 2025-2027'!#REF!</f>
        <v>#REF!</v>
      </c>
      <c r="D15" s="1517" t="e">
        <f>'СВОД 2025-2027'!D24</f>
        <v>#DIV/0!</v>
      </c>
      <c r="E15" s="1538" t="e">
        <f>'СВОД 2025-2027'!G24</f>
        <v>#DIV/0!</v>
      </c>
      <c r="F15" s="1518" t="e">
        <f>'СВОД 2025-2027'!H24</f>
        <v>#DIV/0!</v>
      </c>
      <c r="G15" s="1541" t="e">
        <f>'СВОД 2025-2027'!K24</f>
        <v>#DIV/0!</v>
      </c>
      <c r="H15" s="1541" t="e">
        <f>'СВОД 2025-2027'!N24</f>
        <v>#DIV/0!</v>
      </c>
      <c r="I15" s="1541" t="e">
        <f>'СВОД 2025-2027'!#REF!</f>
        <v>#REF!</v>
      </c>
      <c r="J15" s="1543" t="e">
        <f>'СВОД 2025-2027'!#REF!</f>
        <v>#REF!</v>
      </c>
      <c r="K15" s="1518" t="e">
        <f>'СВОД 2025-2027'!Q24</f>
        <v>#DIV/0!</v>
      </c>
      <c r="L15" s="1541" t="e">
        <f>'СВОД 2025-2027'!T24</f>
        <v>#DIV/0!</v>
      </c>
      <c r="M15" s="1541" t="e">
        <f>'СВОД 2025-2027'!W24</f>
        <v>#DIV/0!</v>
      </c>
      <c r="N15" s="1541" t="e">
        <f>'СВОД 2025-2027'!#REF!</f>
        <v>#REF!</v>
      </c>
      <c r="O15" s="1542" t="e">
        <f>'СВОД 2025-2027'!#REF!</f>
        <v>#REF!</v>
      </c>
      <c r="P15" s="1540" t="e">
        <f t="shared" si="0"/>
        <v>#DIV/0!</v>
      </c>
      <c r="Q15" s="1591" t="e">
        <f t="shared" si="1"/>
        <v>#DIV/0!</v>
      </c>
      <c r="R15" s="1518" t="e">
        <f t="shared" si="2"/>
        <v>#DIV/0!</v>
      </c>
      <c r="S15" s="1591" t="e">
        <f t="shared" si="3"/>
        <v>#DIV/0!</v>
      </c>
      <c r="T15" s="1518" t="e">
        <f t="shared" si="4"/>
        <v>#DIV/0!</v>
      </c>
      <c r="U15" s="1591" t="e">
        <f t="shared" si="5"/>
        <v>#DIV/0!</v>
      </c>
      <c r="V15" s="1518" t="e">
        <f t="shared" si="6"/>
        <v>#DIV/0!</v>
      </c>
      <c r="W15" s="1591" t="e">
        <f t="shared" si="7"/>
        <v>#DIV/0!</v>
      </c>
      <c r="X15" s="1518" t="e">
        <f t="shared" si="8"/>
        <v>#REF!</v>
      </c>
      <c r="Y15" s="1591" t="e">
        <f t="shared" si="9"/>
        <v>#REF!</v>
      </c>
      <c r="Z15" s="1518" t="e">
        <f t="shared" si="10"/>
        <v>#REF!</v>
      </c>
      <c r="AA15" s="1591" t="e">
        <f t="shared" si="11"/>
        <v>#REF!</v>
      </c>
    </row>
    <row r="16" spans="1:27" ht="56.25">
      <c r="A16" s="1505" t="s">
        <v>70</v>
      </c>
      <c r="B16" s="1533" t="s">
        <v>358</v>
      </c>
      <c r="C16" s="1516" t="e">
        <f>'СВОД 2025-2027'!#REF!</f>
        <v>#REF!</v>
      </c>
      <c r="D16" s="1517">
        <f>'СВОД 2025-2027'!D25</f>
        <v>0</v>
      </c>
      <c r="E16" s="1538">
        <f>'СВОД 2025-2027'!G25</f>
        <v>0</v>
      </c>
      <c r="F16" s="1518">
        <f>'СВОД 2025-2027'!H25</f>
        <v>0</v>
      </c>
      <c r="G16" s="1541" t="e">
        <f>'СВОД 2025-2027'!K25</f>
        <v>#DIV/0!</v>
      </c>
      <c r="H16" s="1541" t="e">
        <f>'СВОД 2025-2027'!N25</f>
        <v>#DIV/0!</v>
      </c>
      <c r="I16" s="1541" t="e">
        <f>'СВОД 2025-2027'!#REF!</f>
        <v>#REF!</v>
      </c>
      <c r="J16" s="1543" t="e">
        <f>'СВОД 2025-2027'!#REF!</f>
        <v>#REF!</v>
      </c>
      <c r="K16" s="1518">
        <f>'СВОД 2025-2027'!Q25</f>
        <v>0</v>
      </c>
      <c r="L16" s="1541" t="e">
        <f>'СВОД 2025-2027'!T25</f>
        <v>#DIV/0!</v>
      </c>
      <c r="M16" s="1541" t="e">
        <f>'СВОД 2025-2027'!W25</f>
        <v>#DIV/0!</v>
      </c>
      <c r="N16" s="1541" t="e">
        <f>'СВОД 2025-2027'!#REF!</f>
        <v>#REF!</v>
      </c>
      <c r="O16" s="1542" t="e">
        <f>'СВОД 2025-2027'!#REF!</f>
        <v>#REF!</v>
      </c>
      <c r="P16" s="1540">
        <f t="shared" si="0"/>
        <v>0</v>
      </c>
      <c r="Q16" s="1591" t="e">
        <f t="shared" si="1"/>
        <v>#DIV/0!</v>
      </c>
      <c r="R16" s="1518">
        <f t="shared" si="2"/>
        <v>0</v>
      </c>
      <c r="S16" s="1591" t="e">
        <f t="shared" si="3"/>
        <v>#DIV/0!</v>
      </c>
      <c r="T16" s="1518" t="e">
        <f t="shared" si="4"/>
        <v>#DIV/0!</v>
      </c>
      <c r="U16" s="1591" t="e">
        <f t="shared" si="5"/>
        <v>#DIV/0!</v>
      </c>
      <c r="V16" s="1518" t="e">
        <f t="shared" si="6"/>
        <v>#DIV/0!</v>
      </c>
      <c r="W16" s="1591" t="e">
        <f t="shared" si="7"/>
        <v>#DIV/0!</v>
      </c>
      <c r="X16" s="1518" t="e">
        <f t="shared" si="8"/>
        <v>#REF!</v>
      </c>
      <c r="Y16" s="1591" t="e">
        <f t="shared" si="9"/>
        <v>#REF!</v>
      </c>
      <c r="Z16" s="1518" t="e">
        <f t="shared" si="10"/>
        <v>#REF!</v>
      </c>
      <c r="AA16" s="1591" t="e">
        <f t="shared" si="11"/>
        <v>#REF!</v>
      </c>
    </row>
    <row r="17" spans="1:27" ht="75">
      <c r="A17" s="1505" t="s">
        <v>71</v>
      </c>
      <c r="B17" s="1533" t="s">
        <v>567</v>
      </c>
      <c r="C17" s="1516" t="e">
        <f>'СВОД 2025-2027'!#REF!</f>
        <v>#REF!</v>
      </c>
      <c r="D17" s="1517">
        <f>'СВОД 2025-2027'!D26</f>
        <v>0</v>
      </c>
      <c r="E17" s="1538">
        <f>'СВОД 2025-2027'!G26</f>
        <v>0</v>
      </c>
      <c r="F17" s="1518">
        <f>'СВОД 2025-2027'!H26</f>
        <v>0</v>
      </c>
      <c r="G17" s="1541" t="e">
        <f>'СВОД 2025-2027'!K26</f>
        <v>#DIV/0!</v>
      </c>
      <c r="H17" s="1541" t="e">
        <f>'СВОД 2025-2027'!N26</f>
        <v>#DIV/0!</v>
      </c>
      <c r="I17" s="1541" t="e">
        <f>'СВОД 2025-2027'!#REF!</f>
        <v>#REF!</v>
      </c>
      <c r="J17" s="1543" t="e">
        <f>'СВОД 2025-2027'!#REF!</f>
        <v>#REF!</v>
      </c>
      <c r="K17" s="1518">
        <f>'СВОД 2025-2027'!Q26</f>
        <v>0</v>
      </c>
      <c r="L17" s="1541" t="e">
        <f>'СВОД 2025-2027'!T26</f>
        <v>#DIV/0!</v>
      </c>
      <c r="M17" s="1541" t="e">
        <f>'СВОД 2025-2027'!W26</f>
        <v>#DIV/0!</v>
      </c>
      <c r="N17" s="1541" t="e">
        <f>'СВОД 2025-2027'!#REF!</f>
        <v>#REF!</v>
      </c>
      <c r="O17" s="1542" t="e">
        <f>'СВОД 2025-2027'!#REF!</f>
        <v>#REF!</v>
      </c>
      <c r="P17" s="1540">
        <f t="shared" si="0"/>
        <v>0</v>
      </c>
      <c r="Q17" s="1591" t="e">
        <f t="shared" si="1"/>
        <v>#DIV/0!</v>
      </c>
      <c r="R17" s="1518">
        <f t="shared" si="2"/>
        <v>0</v>
      </c>
      <c r="S17" s="1591" t="e">
        <f t="shared" si="3"/>
        <v>#DIV/0!</v>
      </c>
      <c r="T17" s="1518" t="e">
        <f t="shared" si="4"/>
        <v>#DIV/0!</v>
      </c>
      <c r="U17" s="1591" t="e">
        <f t="shared" si="5"/>
        <v>#DIV/0!</v>
      </c>
      <c r="V17" s="1518" t="e">
        <f t="shared" si="6"/>
        <v>#DIV/0!</v>
      </c>
      <c r="W17" s="1591" t="e">
        <f t="shared" si="7"/>
        <v>#DIV/0!</v>
      </c>
      <c r="X17" s="1518" t="e">
        <f t="shared" si="8"/>
        <v>#REF!</v>
      </c>
      <c r="Y17" s="1591" t="e">
        <f t="shared" si="9"/>
        <v>#REF!</v>
      </c>
      <c r="Z17" s="1518" t="e">
        <f t="shared" si="10"/>
        <v>#REF!</v>
      </c>
      <c r="AA17" s="1591" t="e">
        <f t="shared" si="11"/>
        <v>#REF!</v>
      </c>
    </row>
    <row r="18" spans="1:27" ht="57" thickBot="1">
      <c r="A18" s="1506" t="s">
        <v>565</v>
      </c>
      <c r="B18" s="1550" t="s">
        <v>156</v>
      </c>
      <c r="C18" s="1551" t="e">
        <f>'СВОД 2025-2027'!#REF!</f>
        <v>#REF!</v>
      </c>
      <c r="D18" s="1552">
        <f>'СВОД 2025-2027'!D27</f>
        <v>0</v>
      </c>
      <c r="E18" s="1553">
        <f>'СВОД 2025-2027'!G27</f>
        <v>0</v>
      </c>
      <c r="F18" s="1554">
        <f>'СВОД 2025-2027'!H27</f>
        <v>0</v>
      </c>
      <c r="G18" s="1555" t="e">
        <f>'СВОД 2025-2027'!K27</f>
        <v>#DIV/0!</v>
      </c>
      <c r="H18" s="1555" t="e">
        <f>'СВОД 2025-2027'!N27</f>
        <v>#DIV/0!</v>
      </c>
      <c r="I18" s="1555" t="e">
        <f>'СВОД 2025-2027'!#REF!</f>
        <v>#REF!</v>
      </c>
      <c r="J18" s="1556" t="e">
        <f>'СВОД 2025-2027'!#REF!</f>
        <v>#REF!</v>
      </c>
      <c r="K18" s="1554">
        <f>'СВОД 2025-2027'!Q27</f>
        <v>0</v>
      </c>
      <c r="L18" s="1555" t="e">
        <f>'СВОД 2025-2027'!T27</f>
        <v>#DIV/0!</v>
      </c>
      <c r="M18" s="1555" t="e">
        <f>'СВОД 2025-2027'!W27</f>
        <v>#DIV/0!</v>
      </c>
      <c r="N18" s="1555" t="e">
        <f>'СВОД 2025-2027'!#REF!</f>
        <v>#REF!</v>
      </c>
      <c r="O18" s="1557" t="e">
        <f>'СВОД 2025-2027'!#REF!</f>
        <v>#REF!</v>
      </c>
      <c r="P18" s="1592">
        <f t="shared" si="0"/>
        <v>0</v>
      </c>
      <c r="Q18" s="1507" t="e">
        <f t="shared" si="1"/>
        <v>#DIV/0!</v>
      </c>
      <c r="R18" s="1554">
        <f t="shared" si="2"/>
        <v>0</v>
      </c>
      <c r="S18" s="1507" t="e">
        <f t="shared" si="3"/>
        <v>#DIV/0!</v>
      </c>
      <c r="T18" s="1554" t="e">
        <f t="shared" si="4"/>
        <v>#DIV/0!</v>
      </c>
      <c r="U18" s="1507" t="e">
        <f t="shared" si="5"/>
        <v>#DIV/0!</v>
      </c>
      <c r="V18" s="1554" t="e">
        <f t="shared" si="6"/>
        <v>#DIV/0!</v>
      </c>
      <c r="W18" s="1507" t="e">
        <f t="shared" si="7"/>
        <v>#DIV/0!</v>
      </c>
      <c r="X18" s="1554" t="e">
        <f t="shared" si="8"/>
        <v>#REF!</v>
      </c>
      <c r="Y18" s="1507" t="e">
        <f t="shared" si="9"/>
        <v>#REF!</v>
      </c>
      <c r="Z18" s="1554" t="e">
        <f t="shared" si="10"/>
        <v>#REF!</v>
      </c>
      <c r="AA18" s="1507" t="e">
        <f t="shared" si="11"/>
        <v>#REF!</v>
      </c>
    </row>
    <row r="19" spans="1:27" ht="37.5">
      <c r="A19" s="1531" t="s">
        <v>51</v>
      </c>
      <c r="B19" s="1532" t="s">
        <v>634</v>
      </c>
      <c r="C19" s="1536" t="e">
        <f>'СВОД 2025-2027'!#REF!</f>
        <v>#REF!</v>
      </c>
      <c r="D19" s="1537">
        <f>'СВОД 2025-2027'!D29</f>
        <v>0</v>
      </c>
      <c r="E19" s="1558">
        <f>'СВОД 2025-2027'!G29</f>
        <v>0</v>
      </c>
      <c r="F19" s="1549">
        <f>'СВОД 2025-2027'!H29</f>
        <v>0</v>
      </c>
      <c r="G19" s="1559">
        <f>'СВОД 2025-2027'!K29</f>
        <v>0</v>
      </c>
      <c r="H19" s="1559">
        <f>'СВОД 2025-2027'!N29</f>
        <v>0</v>
      </c>
      <c r="I19" s="1559" t="e">
        <f>'СВОД 2025-2027'!#REF!</f>
        <v>#REF!</v>
      </c>
      <c r="J19" s="1560" t="e">
        <f>'СВОД 2025-2027'!#REF!</f>
        <v>#REF!</v>
      </c>
      <c r="K19" s="1549">
        <f>'СВОД 2025-2027'!Q29</f>
        <v>0</v>
      </c>
      <c r="L19" s="1559" t="e">
        <f>'СВОД 2025-2027'!T29</f>
        <v>#DIV/0!</v>
      </c>
      <c r="M19" s="1559" t="e">
        <f>'СВОД 2025-2027'!W29</f>
        <v>#DIV/0!</v>
      </c>
      <c r="N19" s="1559" t="e">
        <f>'СВОД 2025-2027'!#REF!</f>
        <v>#REF!</v>
      </c>
      <c r="O19" s="1561" t="e">
        <f>'СВОД 2025-2027'!#REF!</f>
        <v>#REF!</v>
      </c>
      <c r="P19" s="1547">
        <f t="shared" si="0"/>
        <v>0</v>
      </c>
      <c r="Q19" s="1548" t="e">
        <f t="shared" si="1"/>
        <v>#DIV/0!</v>
      </c>
      <c r="R19" s="1549">
        <f t="shared" si="2"/>
        <v>0</v>
      </c>
      <c r="S19" s="1548" t="e">
        <f t="shared" si="3"/>
        <v>#DIV/0!</v>
      </c>
      <c r="T19" s="1549" t="e">
        <f t="shared" si="4"/>
        <v>#DIV/0!</v>
      </c>
      <c r="U19" s="1548" t="e">
        <f t="shared" si="5"/>
        <v>#DIV/0!</v>
      </c>
      <c r="V19" s="1549" t="e">
        <f t="shared" si="6"/>
        <v>#DIV/0!</v>
      </c>
      <c r="W19" s="1548" t="e">
        <f t="shared" si="7"/>
        <v>#DIV/0!</v>
      </c>
      <c r="X19" s="1549" t="e">
        <f t="shared" si="8"/>
        <v>#REF!</v>
      </c>
      <c r="Y19" s="1548" t="e">
        <f t="shared" si="9"/>
        <v>#REF!</v>
      </c>
      <c r="Z19" s="1549" t="e">
        <f t="shared" si="10"/>
        <v>#REF!</v>
      </c>
      <c r="AA19" s="1548" t="e">
        <f t="shared" si="11"/>
        <v>#REF!</v>
      </c>
    </row>
    <row r="20" spans="1:27" ht="18.75">
      <c r="A20" s="1505" t="s">
        <v>84</v>
      </c>
      <c r="B20" s="1515" t="s">
        <v>85</v>
      </c>
      <c r="C20" s="1516" t="e">
        <f>'СВОД 2025-2027'!#REF!</f>
        <v>#REF!</v>
      </c>
      <c r="D20" s="1517">
        <f>'СВОД 2025-2027'!D30</f>
        <v>0</v>
      </c>
      <c r="E20" s="1538">
        <f>'СВОД 2025-2027'!G30</f>
        <v>0</v>
      </c>
      <c r="F20" s="1518">
        <f>'СВОД 2025-2027'!H30</f>
        <v>0</v>
      </c>
      <c r="G20" s="1541">
        <f>'СВОД 2025-2027'!K30</f>
        <v>0</v>
      </c>
      <c r="H20" s="1541">
        <f>'СВОД 2025-2027'!N30</f>
        <v>0</v>
      </c>
      <c r="I20" s="1541" t="e">
        <f>'СВОД 2025-2027'!#REF!</f>
        <v>#REF!</v>
      </c>
      <c r="J20" s="1543" t="e">
        <f>'СВОД 2025-2027'!#REF!</f>
        <v>#REF!</v>
      </c>
      <c r="K20" s="1518">
        <f>'СВОД 2025-2027'!Q30</f>
        <v>0</v>
      </c>
      <c r="L20" s="1541" t="e">
        <f>'СВОД 2025-2027'!T30</f>
        <v>#DIV/0!</v>
      </c>
      <c r="M20" s="1541" t="e">
        <f>'СВОД 2025-2027'!W30</f>
        <v>#DIV/0!</v>
      </c>
      <c r="N20" s="1541" t="e">
        <f>'СВОД 2025-2027'!#REF!</f>
        <v>#REF!</v>
      </c>
      <c r="O20" s="1542" t="e">
        <f>'СВОД 2025-2027'!#REF!</f>
        <v>#REF!</v>
      </c>
      <c r="P20" s="1540">
        <f t="shared" si="0"/>
        <v>0</v>
      </c>
      <c r="Q20" s="1591" t="e">
        <f t="shared" si="1"/>
        <v>#DIV/0!</v>
      </c>
      <c r="R20" s="1518">
        <f t="shared" si="2"/>
        <v>0</v>
      </c>
      <c r="S20" s="1591" t="e">
        <f t="shared" si="3"/>
        <v>#DIV/0!</v>
      </c>
      <c r="T20" s="1518" t="e">
        <f t="shared" si="4"/>
        <v>#DIV/0!</v>
      </c>
      <c r="U20" s="1591" t="e">
        <f t="shared" si="5"/>
        <v>#DIV/0!</v>
      </c>
      <c r="V20" s="1518" t="e">
        <f t="shared" si="6"/>
        <v>#DIV/0!</v>
      </c>
      <c r="W20" s="1591" t="e">
        <f t="shared" si="7"/>
        <v>#DIV/0!</v>
      </c>
      <c r="X20" s="1518" t="e">
        <f t="shared" si="8"/>
        <v>#REF!</v>
      </c>
      <c r="Y20" s="1591" t="e">
        <f t="shared" si="9"/>
        <v>#REF!</v>
      </c>
      <c r="Z20" s="1518" t="e">
        <f t="shared" si="10"/>
        <v>#REF!</v>
      </c>
      <c r="AA20" s="1591" t="e">
        <f t="shared" si="11"/>
        <v>#REF!</v>
      </c>
    </row>
    <row r="21" spans="1:27" ht="18.75">
      <c r="A21" s="1505"/>
      <c r="B21" s="1519" t="s">
        <v>66</v>
      </c>
      <c r="C21" s="1520" t="e">
        <f>'СВОД 2025-2027'!#REF!</f>
        <v>#REF!</v>
      </c>
      <c r="D21" s="1521" t="e">
        <f>'СВОД 2025-2027'!D31</f>
        <v>#DIV/0!</v>
      </c>
      <c r="E21" s="1539" t="e">
        <f>'СВОД 2025-2027'!G31</f>
        <v>#DIV/0!</v>
      </c>
      <c r="F21" s="1518" t="e">
        <f>'СВОД 2025-2027'!H31</f>
        <v>#DIV/0!</v>
      </c>
      <c r="G21" s="1541">
        <f>'СВОД 2025-2027'!K31</f>
        <v>0</v>
      </c>
      <c r="H21" s="1541">
        <f>'СВОД 2025-2027'!N31</f>
        <v>0</v>
      </c>
      <c r="I21" s="1541" t="e">
        <f>'СВОД 2025-2027'!#REF!</f>
        <v>#REF!</v>
      </c>
      <c r="J21" s="1543" t="e">
        <f>'СВОД 2025-2027'!#REF!</f>
        <v>#REF!</v>
      </c>
      <c r="K21" s="1522">
        <f>'СВОД 2025-2027'!Q31</f>
        <v>0</v>
      </c>
      <c r="L21" s="1544">
        <f>'СВОД 2025-2027'!T31</f>
        <v>0</v>
      </c>
      <c r="M21" s="1544">
        <f>'СВОД 2025-2027'!W31</f>
        <v>0</v>
      </c>
      <c r="N21" s="1544" t="e">
        <f>'СВОД 2025-2027'!#REF!</f>
        <v>#REF!</v>
      </c>
      <c r="O21" s="1545" t="e">
        <f>'СВОД 2025-2027'!#REF!</f>
        <v>#REF!</v>
      </c>
      <c r="P21" s="1540" t="e">
        <f t="shared" si="0"/>
        <v>#DIV/0!</v>
      </c>
      <c r="Q21" s="1591" t="e">
        <f t="shared" si="1"/>
        <v>#DIV/0!</v>
      </c>
      <c r="R21" s="1518" t="e">
        <f t="shared" si="2"/>
        <v>#DIV/0!</v>
      </c>
      <c r="S21" s="1591" t="e">
        <f t="shared" si="3"/>
        <v>#DIV/0!</v>
      </c>
      <c r="T21" s="1518">
        <f t="shared" si="4"/>
        <v>0</v>
      </c>
      <c r="U21" s="1591" t="e">
        <f t="shared" si="5"/>
        <v>#DIV/0!</v>
      </c>
      <c r="V21" s="1518">
        <f t="shared" si="6"/>
        <v>0</v>
      </c>
      <c r="W21" s="1591" t="e">
        <f t="shared" si="7"/>
        <v>#DIV/0!</v>
      </c>
      <c r="X21" s="1518" t="e">
        <f t="shared" si="8"/>
        <v>#REF!</v>
      </c>
      <c r="Y21" s="1591" t="e">
        <f t="shared" si="9"/>
        <v>#REF!</v>
      </c>
      <c r="Z21" s="1518" t="e">
        <f t="shared" si="10"/>
        <v>#REF!</v>
      </c>
      <c r="AA21" s="1591" t="e">
        <f t="shared" si="11"/>
        <v>#REF!</v>
      </c>
    </row>
    <row r="22" spans="1:27" ht="56.25">
      <c r="A22" s="1505" t="s">
        <v>133</v>
      </c>
      <c r="B22" s="1515" t="s">
        <v>652</v>
      </c>
      <c r="C22" s="1516" t="e">
        <f>'СВОД 2025-2027'!#REF!</f>
        <v>#REF!</v>
      </c>
      <c r="D22" s="1517">
        <f>'СВОД 2025-2027'!D32</f>
        <v>0</v>
      </c>
      <c r="E22" s="1538">
        <f>'СВОД 2025-2027'!G32</f>
        <v>0</v>
      </c>
      <c r="F22" s="1518">
        <f>'СВОД 2025-2027'!H32</f>
        <v>0</v>
      </c>
      <c r="G22" s="1541">
        <f>'СВОД 2025-2027'!K32</f>
        <v>0</v>
      </c>
      <c r="H22" s="1541">
        <f>'СВОД 2025-2027'!N32</f>
        <v>0</v>
      </c>
      <c r="I22" s="1541" t="e">
        <f>'СВОД 2025-2027'!#REF!</f>
        <v>#REF!</v>
      </c>
      <c r="J22" s="1543" t="e">
        <f>'СВОД 2025-2027'!#REF!</f>
        <v>#REF!</v>
      </c>
      <c r="K22" s="1518">
        <f>'СВОД 2025-2027'!Q32</f>
        <v>0</v>
      </c>
      <c r="L22" s="1541">
        <f>'СВОД 2025-2027'!T32</f>
        <v>0</v>
      </c>
      <c r="M22" s="1541">
        <f>'СВОД 2025-2027'!W32</f>
        <v>0</v>
      </c>
      <c r="N22" s="1541" t="e">
        <f>'СВОД 2025-2027'!#REF!</f>
        <v>#REF!</v>
      </c>
      <c r="O22" s="1542" t="e">
        <f>'СВОД 2025-2027'!#REF!</f>
        <v>#REF!</v>
      </c>
      <c r="P22" s="1540">
        <f t="shared" si="0"/>
        <v>0</v>
      </c>
      <c r="Q22" s="1591" t="e">
        <f t="shared" si="1"/>
        <v>#DIV/0!</v>
      </c>
      <c r="R22" s="1518">
        <f t="shared" si="2"/>
        <v>0</v>
      </c>
      <c r="S22" s="1591" t="e">
        <f t="shared" si="3"/>
        <v>#DIV/0!</v>
      </c>
      <c r="T22" s="1518">
        <f t="shared" si="4"/>
        <v>0</v>
      </c>
      <c r="U22" s="1591" t="e">
        <f t="shared" si="5"/>
        <v>#DIV/0!</v>
      </c>
      <c r="V22" s="1518">
        <f t="shared" si="6"/>
        <v>0</v>
      </c>
      <c r="W22" s="1591" t="e">
        <f t="shared" si="7"/>
        <v>#DIV/0!</v>
      </c>
      <c r="X22" s="1518" t="e">
        <f t="shared" si="8"/>
        <v>#REF!</v>
      </c>
      <c r="Y22" s="1591" t="e">
        <f t="shared" si="9"/>
        <v>#REF!</v>
      </c>
      <c r="Z22" s="1518" t="e">
        <f t="shared" si="10"/>
        <v>#REF!</v>
      </c>
      <c r="AA22" s="1591" t="e">
        <f t="shared" si="11"/>
        <v>#REF!</v>
      </c>
    </row>
    <row r="23" spans="1:27" ht="75">
      <c r="A23" s="1505" t="s">
        <v>134</v>
      </c>
      <c r="B23" s="1515" t="s">
        <v>568</v>
      </c>
      <c r="C23" s="1516" t="e">
        <f>'СВОД 2025-2027'!#REF!</f>
        <v>#REF!</v>
      </c>
      <c r="D23" s="1517">
        <f>'СВОД 2025-2027'!D33</f>
        <v>0</v>
      </c>
      <c r="E23" s="1538">
        <f>'СВОД 2025-2027'!G33</f>
        <v>0</v>
      </c>
      <c r="F23" s="1518">
        <f>'СВОД 2025-2027'!H33</f>
        <v>0</v>
      </c>
      <c r="G23" s="1541">
        <f>'СВОД 2025-2027'!K33</f>
        <v>0</v>
      </c>
      <c r="H23" s="1541">
        <f>'СВОД 2025-2027'!N33</f>
        <v>0</v>
      </c>
      <c r="I23" s="1541" t="e">
        <f>'СВОД 2025-2027'!#REF!</f>
        <v>#REF!</v>
      </c>
      <c r="J23" s="1543" t="e">
        <f>'СВОД 2025-2027'!#REF!</f>
        <v>#REF!</v>
      </c>
      <c r="K23" s="1518">
        <f>'СВОД 2025-2027'!Q33</f>
        <v>0</v>
      </c>
      <c r="L23" s="1541">
        <f>'СВОД 2025-2027'!T33</f>
        <v>0</v>
      </c>
      <c r="M23" s="1541">
        <f>'СВОД 2025-2027'!W33</f>
        <v>0</v>
      </c>
      <c r="N23" s="1541" t="e">
        <f>'СВОД 2025-2027'!#REF!</f>
        <v>#REF!</v>
      </c>
      <c r="O23" s="1542" t="e">
        <f>'СВОД 2025-2027'!#REF!</f>
        <v>#REF!</v>
      </c>
      <c r="P23" s="1540">
        <f t="shared" si="0"/>
        <v>0</v>
      </c>
      <c r="Q23" s="1591" t="e">
        <f t="shared" si="1"/>
        <v>#DIV/0!</v>
      </c>
      <c r="R23" s="1518">
        <f t="shared" si="2"/>
        <v>0</v>
      </c>
      <c r="S23" s="1591" t="e">
        <f t="shared" si="3"/>
        <v>#DIV/0!</v>
      </c>
      <c r="T23" s="1518">
        <f t="shared" si="4"/>
        <v>0</v>
      </c>
      <c r="U23" s="1591" t="e">
        <f t="shared" si="5"/>
        <v>#DIV/0!</v>
      </c>
      <c r="V23" s="1518">
        <f t="shared" si="6"/>
        <v>0</v>
      </c>
      <c r="W23" s="1591" t="e">
        <f t="shared" si="7"/>
        <v>#DIV/0!</v>
      </c>
      <c r="X23" s="1518" t="e">
        <f t="shared" si="8"/>
        <v>#REF!</v>
      </c>
      <c r="Y23" s="1591" t="e">
        <f t="shared" si="9"/>
        <v>#REF!</v>
      </c>
      <c r="Z23" s="1518" t="e">
        <f t="shared" si="10"/>
        <v>#REF!</v>
      </c>
      <c r="AA23" s="1591" t="e">
        <f t="shared" si="11"/>
        <v>#REF!</v>
      </c>
    </row>
    <row r="24" spans="1:27" ht="37.5">
      <c r="A24" s="1505" t="s">
        <v>572</v>
      </c>
      <c r="B24" s="1515" t="s">
        <v>185</v>
      </c>
      <c r="C24" s="1516" t="e">
        <f>'СВОД 2025-2027'!#REF!</f>
        <v>#REF!</v>
      </c>
      <c r="D24" s="1517">
        <f>'СВОД 2025-2027'!D34</f>
        <v>0</v>
      </c>
      <c r="E24" s="1538">
        <f>'СВОД 2025-2027'!G34</f>
        <v>0</v>
      </c>
      <c r="F24" s="1518">
        <f>'СВОД 2025-2027'!H34</f>
        <v>0</v>
      </c>
      <c r="G24" s="1541">
        <f>'СВОД 2025-2027'!K34</f>
        <v>0</v>
      </c>
      <c r="H24" s="1541">
        <f>'СВОД 2025-2027'!N34</f>
        <v>0</v>
      </c>
      <c r="I24" s="1541" t="e">
        <f>'СВОД 2025-2027'!#REF!</f>
        <v>#REF!</v>
      </c>
      <c r="J24" s="1543" t="e">
        <f>'СВОД 2025-2027'!#REF!</f>
        <v>#REF!</v>
      </c>
      <c r="K24" s="1518">
        <f>'СВОД 2025-2027'!Q34</f>
        <v>0</v>
      </c>
      <c r="L24" s="1541">
        <f>'СВОД 2025-2027'!T34</f>
        <v>0</v>
      </c>
      <c r="M24" s="1541">
        <f>'СВОД 2025-2027'!W34</f>
        <v>0</v>
      </c>
      <c r="N24" s="1541" t="e">
        <f>'СВОД 2025-2027'!#REF!</f>
        <v>#REF!</v>
      </c>
      <c r="O24" s="1542" t="e">
        <f>'СВОД 2025-2027'!#REF!</f>
        <v>#REF!</v>
      </c>
      <c r="P24" s="1540">
        <f>K24-E24</f>
        <v>0</v>
      </c>
      <c r="Q24" s="1591" t="e">
        <f>K24/E24</f>
        <v>#DIV/0!</v>
      </c>
      <c r="R24" s="1518">
        <f>K24-F24</f>
        <v>0</v>
      </c>
      <c r="S24" s="1591" t="e">
        <f>K24/F24</f>
        <v>#DIV/0!</v>
      </c>
      <c r="T24" s="1518">
        <f>L24-G24</f>
        <v>0</v>
      </c>
      <c r="U24" s="1591" t="e">
        <f>L24/G24</f>
        <v>#DIV/0!</v>
      </c>
      <c r="V24" s="1518">
        <f>M24-H24</f>
        <v>0</v>
      </c>
      <c r="W24" s="1591" t="e">
        <f>M24/H24</f>
        <v>#DIV/0!</v>
      </c>
      <c r="X24" s="1518" t="e">
        <f>N24-I24</f>
        <v>#REF!</v>
      </c>
      <c r="Y24" s="1591" t="e">
        <f>N24/I24</f>
        <v>#REF!</v>
      </c>
      <c r="Z24" s="1518" t="e">
        <f>O24-J24</f>
        <v>#REF!</v>
      </c>
      <c r="AA24" s="1591" t="e">
        <f>O24/J24</f>
        <v>#REF!</v>
      </c>
    </row>
    <row r="25" spans="1:27" ht="75">
      <c r="A25" s="1505" t="s">
        <v>135</v>
      </c>
      <c r="B25" s="1515" t="s">
        <v>635</v>
      </c>
      <c r="C25" s="1516" t="e">
        <f>'СВОД 2025-2027'!#REF!</f>
        <v>#REF!</v>
      </c>
      <c r="D25" s="1517">
        <f>'СВОД 2025-2027'!D35</f>
        <v>0</v>
      </c>
      <c r="E25" s="1538">
        <f>'СВОД 2025-2027'!G35</f>
        <v>0</v>
      </c>
      <c r="F25" s="1518">
        <f>'СВОД 2025-2027'!H35</f>
        <v>0</v>
      </c>
      <c r="G25" s="1541">
        <f>'СВОД 2025-2027'!K35</f>
        <v>0</v>
      </c>
      <c r="H25" s="1541">
        <f>'СВОД 2025-2027'!N35</f>
        <v>0</v>
      </c>
      <c r="I25" s="1541" t="e">
        <f>'СВОД 2025-2027'!#REF!</f>
        <v>#REF!</v>
      </c>
      <c r="J25" s="1543" t="e">
        <f>'СВОД 2025-2027'!#REF!</f>
        <v>#REF!</v>
      </c>
      <c r="K25" s="1518">
        <f>'СВОД 2025-2027'!Q35</f>
        <v>0</v>
      </c>
      <c r="L25" s="1541">
        <f>'СВОД 2025-2027'!T35</f>
        <v>0</v>
      </c>
      <c r="M25" s="1541">
        <f>'СВОД 2025-2027'!W35</f>
        <v>0</v>
      </c>
      <c r="N25" s="1541" t="e">
        <f>'СВОД 2025-2027'!#REF!</f>
        <v>#REF!</v>
      </c>
      <c r="O25" s="1542" t="e">
        <f>'СВОД 2025-2027'!#REF!</f>
        <v>#REF!</v>
      </c>
      <c r="P25" s="1540">
        <f>K25-E25</f>
        <v>0</v>
      </c>
      <c r="Q25" s="1591" t="e">
        <f>K25/E25</f>
        <v>#DIV/0!</v>
      </c>
      <c r="R25" s="1518">
        <f>K25-F25</f>
        <v>0</v>
      </c>
      <c r="S25" s="1591" t="e">
        <f>K25/F25</f>
        <v>#DIV/0!</v>
      </c>
      <c r="T25" s="1518">
        <f>L25-G25</f>
        <v>0</v>
      </c>
      <c r="U25" s="1591" t="e">
        <f>L25/G25</f>
        <v>#DIV/0!</v>
      </c>
      <c r="V25" s="1518">
        <f>M25-H25</f>
        <v>0</v>
      </c>
      <c r="W25" s="1591" t="e">
        <f>M25/H25</f>
        <v>#DIV/0!</v>
      </c>
      <c r="X25" s="1518" t="e">
        <f>N25-I25</f>
        <v>#REF!</v>
      </c>
      <c r="Y25" s="1591" t="e">
        <f>N25/I25</f>
        <v>#REF!</v>
      </c>
      <c r="Z25" s="1518" t="e">
        <f>O25-J25</f>
        <v>#REF!</v>
      </c>
      <c r="AA25" s="1591" t="e">
        <f>O25/J25</f>
        <v>#REF!</v>
      </c>
    </row>
    <row r="26" spans="1:27" ht="18.75">
      <c r="A26" s="1505" t="s">
        <v>153</v>
      </c>
      <c r="B26" s="1515" t="s">
        <v>499</v>
      </c>
      <c r="C26" s="1516" t="e">
        <f>'СВОД 2025-2027'!#REF!</f>
        <v>#REF!</v>
      </c>
      <c r="D26" s="1517">
        <f>'СВОД 2025-2027'!D36</f>
        <v>0</v>
      </c>
      <c r="E26" s="1538">
        <f>'СВОД 2025-2027'!G36</f>
        <v>0</v>
      </c>
      <c r="F26" s="1518">
        <f>'СВОД 2025-2027'!H36</f>
        <v>0</v>
      </c>
      <c r="G26" s="1541">
        <f>'СВОД 2025-2027'!K36</f>
        <v>0</v>
      </c>
      <c r="H26" s="1541">
        <f>'СВОД 2025-2027'!N36</f>
        <v>0</v>
      </c>
      <c r="I26" s="1541" t="e">
        <f>'СВОД 2025-2027'!#REF!</f>
        <v>#REF!</v>
      </c>
      <c r="J26" s="1543" t="e">
        <f>'СВОД 2025-2027'!#REF!</f>
        <v>#REF!</v>
      </c>
      <c r="K26" s="1518">
        <f>'СВОД 2025-2027'!Q36</f>
        <v>0</v>
      </c>
      <c r="L26" s="1541">
        <f>'СВОД 2025-2027'!T36</f>
        <v>0</v>
      </c>
      <c r="M26" s="1541">
        <f>'СВОД 2025-2027'!W36</f>
        <v>0</v>
      </c>
      <c r="N26" s="1541" t="e">
        <f>'СВОД 2025-2027'!#REF!</f>
        <v>#REF!</v>
      </c>
      <c r="O26" s="1542" t="e">
        <f>'СВОД 2025-2027'!#REF!</f>
        <v>#REF!</v>
      </c>
      <c r="P26" s="1540">
        <f>K26-E26</f>
        <v>0</v>
      </c>
      <c r="Q26" s="1591" t="e">
        <f>K26/E26</f>
        <v>#DIV/0!</v>
      </c>
      <c r="R26" s="1518">
        <f>K26-F26</f>
        <v>0</v>
      </c>
      <c r="S26" s="1591" t="e">
        <f>K26/F26</f>
        <v>#DIV/0!</v>
      </c>
      <c r="T26" s="1518">
        <f>L26-G26</f>
        <v>0</v>
      </c>
      <c r="U26" s="1591" t="e">
        <f>L26/G26</f>
        <v>#DIV/0!</v>
      </c>
      <c r="V26" s="1518">
        <f>M26-H26</f>
        <v>0</v>
      </c>
      <c r="W26" s="1591" t="e">
        <f>M26/H26</f>
        <v>#DIV/0!</v>
      </c>
      <c r="X26" s="1518" t="e">
        <f>N26-I26</f>
        <v>#REF!</v>
      </c>
      <c r="Y26" s="1591" t="e">
        <f>N26/I26</f>
        <v>#REF!</v>
      </c>
      <c r="Z26" s="1518" t="e">
        <f>O26-J26</f>
        <v>#REF!</v>
      </c>
      <c r="AA26" s="1591" t="e">
        <f>O26/J26</f>
        <v>#REF!</v>
      </c>
    </row>
    <row r="27" spans="1:27" ht="38.25" thickBot="1">
      <c r="A27" s="1505" t="s">
        <v>155</v>
      </c>
      <c r="B27" s="1515" t="s">
        <v>132</v>
      </c>
      <c r="C27" s="1516" t="e">
        <f>'СВОД 2025-2027'!#REF!</f>
        <v>#REF!</v>
      </c>
      <c r="D27" s="1517">
        <f>'СВОД 2025-2027'!D37</f>
        <v>0</v>
      </c>
      <c r="E27" s="1538">
        <f>'СВОД 2025-2027'!G37</f>
        <v>0</v>
      </c>
      <c r="F27" s="1518">
        <f>'СВОД 2025-2027'!H37</f>
        <v>0</v>
      </c>
      <c r="G27" s="1541">
        <f>'СВОД 2025-2027'!K37</f>
        <v>0</v>
      </c>
      <c r="H27" s="1541">
        <f>'СВОД 2025-2027'!N37</f>
        <v>0</v>
      </c>
      <c r="I27" s="1541" t="e">
        <f>'СВОД 2025-2027'!#REF!</f>
        <v>#REF!</v>
      </c>
      <c r="J27" s="1543" t="e">
        <f>'СВОД 2025-2027'!#REF!</f>
        <v>#REF!</v>
      </c>
      <c r="K27" s="1518">
        <f>'СВОД 2025-2027'!Q37</f>
        <v>0</v>
      </c>
      <c r="L27" s="1541">
        <f>'СВОД 2025-2027'!T37</f>
        <v>0</v>
      </c>
      <c r="M27" s="1541">
        <f>'СВОД 2025-2027'!W37</f>
        <v>0</v>
      </c>
      <c r="N27" s="1541" t="e">
        <f>'СВОД 2025-2027'!#REF!</f>
        <v>#REF!</v>
      </c>
      <c r="O27" s="1542" t="e">
        <f>'СВОД 2025-2027'!#REF!</f>
        <v>#REF!</v>
      </c>
      <c r="P27" s="1540">
        <f t="shared" si="0"/>
        <v>0</v>
      </c>
      <c r="Q27" s="1591" t="e">
        <f t="shared" si="1"/>
        <v>#DIV/0!</v>
      </c>
      <c r="R27" s="1518">
        <f t="shared" si="2"/>
        <v>0</v>
      </c>
      <c r="S27" s="1591" t="e">
        <f t="shared" si="3"/>
        <v>#DIV/0!</v>
      </c>
      <c r="T27" s="1518">
        <f t="shared" si="4"/>
        <v>0</v>
      </c>
      <c r="U27" s="1591" t="e">
        <f t="shared" si="5"/>
        <v>#DIV/0!</v>
      </c>
      <c r="V27" s="1518">
        <f t="shared" si="6"/>
        <v>0</v>
      </c>
      <c r="W27" s="1591" t="e">
        <f t="shared" si="7"/>
        <v>#DIV/0!</v>
      </c>
      <c r="X27" s="1518" t="e">
        <f t="shared" si="8"/>
        <v>#REF!</v>
      </c>
      <c r="Y27" s="1591" t="e">
        <f t="shared" si="9"/>
        <v>#REF!</v>
      </c>
      <c r="Z27" s="1518" t="e">
        <f t="shared" si="10"/>
        <v>#REF!</v>
      </c>
      <c r="AA27" s="1591" t="e">
        <f t="shared" si="11"/>
        <v>#REF!</v>
      </c>
    </row>
    <row r="28" spans="1:27" ht="19.5" thickBot="1">
      <c r="A28" s="1508">
        <v>1</v>
      </c>
      <c r="B28" s="1508">
        <v>2</v>
      </c>
      <c r="C28" s="1534" t="s">
        <v>631</v>
      </c>
      <c r="D28" s="1535">
        <v>4</v>
      </c>
      <c r="E28" s="1511">
        <v>5</v>
      </c>
      <c r="F28" s="1509">
        <v>6</v>
      </c>
      <c r="G28" s="1588">
        <v>7</v>
      </c>
      <c r="H28" s="1588">
        <v>8</v>
      </c>
      <c r="I28" s="1588">
        <v>9</v>
      </c>
      <c r="J28" s="1589">
        <v>10</v>
      </c>
      <c r="K28" s="1509">
        <v>11</v>
      </c>
      <c r="L28" s="1588">
        <v>12</v>
      </c>
      <c r="M28" s="1588">
        <v>13</v>
      </c>
      <c r="N28" s="1588">
        <v>14</v>
      </c>
      <c r="O28" s="1510">
        <v>15</v>
      </c>
      <c r="P28" s="1512">
        <v>16</v>
      </c>
      <c r="Q28" s="1510">
        <v>17</v>
      </c>
      <c r="R28" s="1512">
        <v>18</v>
      </c>
      <c r="S28" s="1510">
        <v>19</v>
      </c>
      <c r="T28" s="1512">
        <v>20</v>
      </c>
      <c r="U28" s="1510">
        <v>21</v>
      </c>
      <c r="V28" s="1512">
        <v>22</v>
      </c>
      <c r="W28" s="1510">
        <v>23</v>
      </c>
      <c r="X28" s="1512">
        <v>24</v>
      </c>
      <c r="Y28" s="1510">
        <v>25</v>
      </c>
      <c r="Z28" s="1512">
        <v>26</v>
      </c>
      <c r="AA28" s="1510">
        <v>27</v>
      </c>
    </row>
    <row r="29" spans="1:27" ht="177.75" customHeight="1" thickBot="1">
      <c r="A29" s="1506" t="s">
        <v>359</v>
      </c>
      <c r="B29" s="1562" t="str">
        <f>'СВОД 2025-2027'!B38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29" s="1551" t="e">
        <f>'СВОД 2025-2027'!#REF!</f>
        <v>#REF!</v>
      </c>
      <c r="D29" s="1552">
        <f>'СВОД 2025-2027'!D38</f>
        <v>0</v>
      </c>
      <c r="E29" s="1553">
        <f>'СВОД 2025-2027'!G38</f>
        <v>0</v>
      </c>
      <c r="F29" s="1554">
        <f>'СВОД 2025-2027'!H38</f>
        <v>0</v>
      </c>
      <c r="G29" s="1555">
        <f>'СВОД 2025-2027'!K38</f>
        <v>0</v>
      </c>
      <c r="H29" s="1555">
        <f>'СВОД 2025-2027'!N38</f>
        <v>0</v>
      </c>
      <c r="I29" s="1555" t="e">
        <f>'СВОД 2025-2027'!#REF!</f>
        <v>#REF!</v>
      </c>
      <c r="J29" s="1556" t="e">
        <f>'СВОД 2025-2027'!#REF!</f>
        <v>#REF!</v>
      </c>
      <c r="K29" s="1554">
        <f>'СВОД 2025-2027'!Q38</f>
        <v>0</v>
      </c>
      <c r="L29" s="1555">
        <f>'СВОД 2025-2027'!T38</f>
        <v>0</v>
      </c>
      <c r="M29" s="1555">
        <f>'СВОД 2025-2027'!W38</f>
        <v>0</v>
      </c>
      <c r="N29" s="1555" t="e">
        <f>'СВОД 2025-2027'!#REF!</f>
        <v>#REF!</v>
      </c>
      <c r="O29" s="1557" t="e">
        <f>'СВОД 2025-2027'!#REF!</f>
        <v>#REF!</v>
      </c>
      <c r="P29" s="1592">
        <f t="shared" si="0"/>
        <v>0</v>
      </c>
      <c r="Q29" s="1507" t="e">
        <f t="shared" si="1"/>
        <v>#DIV/0!</v>
      </c>
      <c r="R29" s="1554">
        <f t="shared" si="2"/>
        <v>0</v>
      </c>
      <c r="S29" s="1507" t="e">
        <f t="shared" si="3"/>
        <v>#DIV/0!</v>
      </c>
      <c r="T29" s="1554">
        <f t="shared" si="4"/>
        <v>0</v>
      </c>
      <c r="U29" s="1507" t="e">
        <f t="shared" si="5"/>
        <v>#DIV/0!</v>
      </c>
      <c r="V29" s="1554">
        <f t="shared" si="6"/>
        <v>0</v>
      </c>
      <c r="W29" s="1507" t="e">
        <f t="shared" si="7"/>
        <v>#DIV/0!</v>
      </c>
      <c r="X29" s="1554" t="e">
        <f t="shared" si="8"/>
        <v>#REF!</v>
      </c>
      <c r="Y29" s="1507" t="e">
        <f t="shared" si="9"/>
        <v>#REF!</v>
      </c>
      <c r="Z29" s="1554" t="e">
        <f t="shared" si="10"/>
        <v>#REF!</v>
      </c>
      <c r="AA29" s="1507" t="e">
        <f t="shared" si="11"/>
        <v>#REF!</v>
      </c>
    </row>
    <row r="30" spans="1:27" ht="93.75">
      <c r="A30" s="1531" t="s">
        <v>52</v>
      </c>
      <c r="B30" s="1532" t="s">
        <v>636</v>
      </c>
      <c r="C30" s="1536" t="e">
        <f>'СВОД 2025-2027'!#REF!</f>
        <v>#REF!</v>
      </c>
      <c r="D30" s="1537">
        <f>'СВОД 2025-2027'!D40</f>
        <v>0</v>
      </c>
      <c r="E30" s="1558">
        <f>'СВОД 2025-2027'!G40</f>
        <v>0</v>
      </c>
      <c r="F30" s="1549" t="e">
        <f>'СВОД 2025-2027'!H40</f>
        <v>#DIV/0!</v>
      </c>
      <c r="G30" s="1559" t="e">
        <f>'СВОД 2025-2027'!K40</f>
        <v>#DIV/0!</v>
      </c>
      <c r="H30" s="1559" t="e">
        <f>'СВОД 2025-2027'!N40</f>
        <v>#DIV/0!</v>
      </c>
      <c r="I30" s="1559" t="e">
        <f>'СВОД 2025-2027'!#REF!</f>
        <v>#REF!</v>
      </c>
      <c r="J30" s="1560" t="e">
        <f>'СВОД 2025-2027'!#REF!</f>
        <v>#REF!</v>
      </c>
      <c r="K30" s="1549" t="e">
        <f>'СВОД 2025-2027'!Q40</f>
        <v>#DIV/0!</v>
      </c>
      <c r="L30" s="1559" t="e">
        <f>'СВОД 2025-2027'!T40</f>
        <v>#DIV/0!</v>
      </c>
      <c r="M30" s="1559" t="e">
        <f>'СВОД 2025-2027'!W40</f>
        <v>#REF!</v>
      </c>
      <c r="N30" s="1559" t="e">
        <f>'СВОД 2025-2027'!#REF!</f>
        <v>#REF!</v>
      </c>
      <c r="O30" s="1561" t="e">
        <f>'СВОД 2025-2027'!#REF!</f>
        <v>#REF!</v>
      </c>
      <c r="P30" s="1547" t="e">
        <f t="shared" si="0"/>
        <v>#DIV/0!</v>
      </c>
      <c r="Q30" s="1548" t="e">
        <f t="shared" si="1"/>
        <v>#DIV/0!</v>
      </c>
      <c r="R30" s="1549" t="e">
        <f t="shared" si="2"/>
        <v>#DIV/0!</v>
      </c>
      <c r="S30" s="1548" t="e">
        <f t="shared" si="3"/>
        <v>#DIV/0!</v>
      </c>
      <c r="T30" s="1549" t="e">
        <f t="shared" si="4"/>
        <v>#DIV/0!</v>
      </c>
      <c r="U30" s="1548" t="e">
        <f t="shared" si="5"/>
        <v>#DIV/0!</v>
      </c>
      <c r="V30" s="1549" t="e">
        <f t="shared" si="6"/>
        <v>#REF!</v>
      </c>
      <c r="W30" s="1548" t="e">
        <f t="shared" si="7"/>
        <v>#REF!</v>
      </c>
      <c r="X30" s="1549" t="e">
        <f t="shared" si="8"/>
        <v>#REF!</v>
      </c>
      <c r="Y30" s="1548" t="e">
        <f t="shared" si="9"/>
        <v>#REF!</v>
      </c>
      <c r="Z30" s="1549" t="e">
        <f t="shared" si="10"/>
        <v>#REF!</v>
      </c>
      <c r="AA30" s="1548" t="e">
        <f t="shared" si="11"/>
        <v>#REF!</v>
      </c>
    </row>
    <row r="31" spans="1:27" ht="37.5">
      <c r="A31" s="1505" t="s">
        <v>81</v>
      </c>
      <c r="B31" s="1515" t="s">
        <v>147</v>
      </c>
      <c r="C31" s="1516" t="e">
        <f>'СВОД 2025-2027'!#REF!</f>
        <v>#REF!</v>
      </c>
      <c r="D31" s="1517">
        <f>'СВОД 2025-2027'!D41</f>
        <v>0</v>
      </c>
      <c r="E31" s="1538">
        <f>'СВОД 2025-2027'!G41</f>
        <v>0</v>
      </c>
      <c r="F31" s="1518" t="e">
        <f>'СВОД 2025-2027'!H41</f>
        <v>#DIV/0!</v>
      </c>
      <c r="G31" s="1541" t="e">
        <f>'СВОД 2025-2027'!K41</f>
        <v>#DIV/0!</v>
      </c>
      <c r="H31" s="1541" t="e">
        <f>'СВОД 2025-2027'!N41</f>
        <v>#DIV/0!</v>
      </c>
      <c r="I31" s="1541" t="e">
        <f>'СВОД 2025-2027'!#REF!</f>
        <v>#REF!</v>
      </c>
      <c r="J31" s="1543" t="e">
        <f>'СВОД 2025-2027'!#REF!</f>
        <v>#REF!</v>
      </c>
      <c r="K31" s="1518" t="e">
        <f>'СВОД 2025-2027'!Q41</f>
        <v>#DIV/0!</v>
      </c>
      <c r="L31" s="1541" t="e">
        <f>'СВОД 2025-2027'!T41</f>
        <v>#DIV/0!</v>
      </c>
      <c r="M31" s="1541">
        <f>'СВОД 2025-2027'!W41</f>
        <v>0</v>
      </c>
      <c r="N31" s="1541" t="e">
        <f>'СВОД 2025-2027'!#REF!</f>
        <v>#REF!</v>
      </c>
      <c r="O31" s="1542" t="e">
        <f>'СВОД 2025-2027'!#REF!</f>
        <v>#REF!</v>
      </c>
      <c r="P31" s="1540" t="e">
        <f t="shared" si="0"/>
        <v>#DIV/0!</v>
      </c>
      <c r="Q31" s="1591" t="e">
        <f t="shared" si="1"/>
        <v>#DIV/0!</v>
      </c>
      <c r="R31" s="1518" t="e">
        <f t="shared" si="2"/>
        <v>#DIV/0!</v>
      </c>
      <c r="S31" s="1591" t="e">
        <f t="shared" si="3"/>
        <v>#DIV/0!</v>
      </c>
      <c r="T31" s="1518" t="e">
        <f t="shared" si="4"/>
        <v>#DIV/0!</v>
      </c>
      <c r="U31" s="1591" t="e">
        <f t="shared" si="5"/>
        <v>#DIV/0!</v>
      </c>
      <c r="V31" s="1518" t="e">
        <f t="shared" si="6"/>
        <v>#DIV/0!</v>
      </c>
      <c r="W31" s="1591" t="e">
        <f t="shared" si="7"/>
        <v>#DIV/0!</v>
      </c>
      <c r="X31" s="1518" t="e">
        <f t="shared" si="8"/>
        <v>#REF!</v>
      </c>
      <c r="Y31" s="1591" t="e">
        <f t="shared" si="9"/>
        <v>#REF!</v>
      </c>
      <c r="Z31" s="1518" t="e">
        <f t="shared" si="10"/>
        <v>#REF!</v>
      </c>
      <c r="AA31" s="1591" t="e">
        <f t="shared" si="11"/>
        <v>#REF!</v>
      </c>
    </row>
    <row r="32" spans="1:27" ht="37.5">
      <c r="A32" s="1505" t="s">
        <v>82</v>
      </c>
      <c r="B32" s="1515" t="s">
        <v>148</v>
      </c>
      <c r="C32" s="1516" t="e">
        <f>'СВОД 2025-2027'!#REF!</f>
        <v>#REF!</v>
      </c>
      <c r="D32" s="1517">
        <f>'СВОД 2025-2027'!D42</f>
        <v>0</v>
      </c>
      <c r="E32" s="1538">
        <f>'СВОД 2025-2027'!G42</f>
        <v>0</v>
      </c>
      <c r="F32" s="1518" t="e">
        <f>'СВОД 2025-2027'!H42</f>
        <v>#DIV/0!</v>
      </c>
      <c r="G32" s="1541" t="e">
        <f>'СВОД 2025-2027'!K42</f>
        <v>#DIV/0!</v>
      </c>
      <c r="H32" s="1541" t="e">
        <f>'СВОД 2025-2027'!N42</f>
        <v>#DIV/0!</v>
      </c>
      <c r="I32" s="1541" t="e">
        <f>'СВОД 2025-2027'!#REF!</f>
        <v>#REF!</v>
      </c>
      <c r="J32" s="1543" t="e">
        <f>'СВОД 2025-2027'!#REF!</f>
        <v>#REF!</v>
      </c>
      <c r="K32" s="1518" t="e">
        <f>'СВОД 2025-2027'!Q42</f>
        <v>#DIV/0!</v>
      </c>
      <c r="L32" s="1541" t="e">
        <f>'СВОД 2025-2027'!T42</f>
        <v>#DIV/0!</v>
      </c>
      <c r="M32" s="1541">
        <f>'СВОД 2025-2027'!W42</f>
        <v>0</v>
      </c>
      <c r="N32" s="1541" t="e">
        <f>'СВОД 2025-2027'!#REF!</f>
        <v>#REF!</v>
      </c>
      <c r="O32" s="1542" t="e">
        <f>'СВОД 2025-2027'!#REF!</f>
        <v>#REF!</v>
      </c>
      <c r="P32" s="1540" t="e">
        <f t="shared" si="0"/>
        <v>#DIV/0!</v>
      </c>
      <c r="Q32" s="1591" t="e">
        <f t="shared" si="1"/>
        <v>#DIV/0!</v>
      </c>
      <c r="R32" s="1518" t="e">
        <f t="shared" si="2"/>
        <v>#DIV/0!</v>
      </c>
      <c r="S32" s="1591" t="e">
        <f t="shared" si="3"/>
        <v>#DIV/0!</v>
      </c>
      <c r="T32" s="1518" t="e">
        <f t="shared" si="4"/>
        <v>#DIV/0!</v>
      </c>
      <c r="U32" s="1591" t="e">
        <f t="shared" si="5"/>
        <v>#DIV/0!</v>
      </c>
      <c r="V32" s="1518" t="e">
        <f t="shared" si="6"/>
        <v>#DIV/0!</v>
      </c>
      <c r="W32" s="1591" t="e">
        <f t="shared" si="7"/>
        <v>#DIV/0!</v>
      </c>
      <c r="X32" s="1518" t="e">
        <f t="shared" si="8"/>
        <v>#REF!</v>
      </c>
      <c r="Y32" s="1591" t="e">
        <f t="shared" si="9"/>
        <v>#REF!</v>
      </c>
      <c r="Z32" s="1518" t="e">
        <f t="shared" si="10"/>
        <v>#REF!</v>
      </c>
      <c r="AA32" s="1591" t="e">
        <f t="shared" si="11"/>
        <v>#REF!</v>
      </c>
    </row>
    <row r="33" spans="1:27" ht="18.75">
      <c r="A33" s="1505" t="s">
        <v>136</v>
      </c>
      <c r="B33" s="1515" t="str">
        <f>'СВОД 2025-2027'!B43</f>
        <v>Затраты на тепллоноситель</v>
      </c>
      <c r="C33" s="1516" t="e">
        <f>'СВОД 2025-2027'!#REF!</f>
        <v>#REF!</v>
      </c>
      <c r="D33" s="1517">
        <f>'СВОД 2025-2027'!D43</f>
        <v>0</v>
      </c>
      <c r="E33" s="1538">
        <f>'СВОД 2025-2027'!G43</f>
        <v>0</v>
      </c>
      <c r="F33" s="1518">
        <f>'СВОД 2025-2027'!H43</f>
        <v>0</v>
      </c>
      <c r="G33" s="1541">
        <f>'СВОД 2025-2027'!K43</f>
        <v>0</v>
      </c>
      <c r="H33" s="1541">
        <f>'СВОД 2025-2027'!N43</f>
        <v>0</v>
      </c>
      <c r="I33" s="1541" t="e">
        <f>'СВОД 2025-2027'!#REF!</f>
        <v>#REF!</v>
      </c>
      <c r="J33" s="1543" t="e">
        <f>'СВОД 2025-2027'!#REF!</f>
        <v>#REF!</v>
      </c>
      <c r="K33" s="1518">
        <f>'СВОД 2025-2027'!Q43</f>
        <v>0</v>
      </c>
      <c r="L33" s="1541">
        <f>'СВОД 2025-2027'!T43</f>
        <v>0</v>
      </c>
      <c r="M33" s="1541">
        <f>'СВОД 2025-2027'!W43</f>
        <v>0</v>
      </c>
      <c r="N33" s="1541" t="e">
        <f>'СВОД 2025-2027'!#REF!</f>
        <v>#REF!</v>
      </c>
      <c r="O33" s="1542" t="e">
        <f>'СВОД 2025-2027'!#REF!</f>
        <v>#REF!</v>
      </c>
      <c r="P33" s="1540">
        <f>K33-E33</f>
        <v>0</v>
      </c>
      <c r="Q33" s="1591" t="e">
        <f>K33/E33</f>
        <v>#DIV/0!</v>
      </c>
      <c r="R33" s="1518">
        <f>K33-F33</f>
        <v>0</v>
      </c>
      <c r="S33" s="1591" t="e">
        <f>K33/F33</f>
        <v>#DIV/0!</v>
      </c>
      <c r="T33" s="1518">
        <f>L33-G33</f>
        <v>0</v>
      </c>
      <c r="U33" s="1591" t="e">
        <f>L33/G33</f>
        <v>#DIV/0!</v>
      </c>
      <c r="V33" s="1518">
        <f>M33-H33</f>
        <v>0</v>
      </c>
      <c r="W33" s="1591" t="e">
        <f>M33/H33</f>
        <v>#DIV/0!</v>
      </c>
      <c r="X33" s="1518" t="e">
        <f>N33-I33</f>
        <v>#REF!</v>
      </c>
      <c r="Y33" s="1591" t="e">
        <f>N33/I33</f>
        <v>#REF!</v>
      </c>
      <c r="Z33" s="1518" t="e">
        <f>O33-J33</f>
        <v>#REF!</v>
      </c>
      <c r="AA33" s="1591" t="e">
        <f>O33/J33</f>
        <v>#REF!</v>
      </c>
    </row>
    <row r="34" spans="1:27" ht="18.75">
      <c r="A34" s="1505" t="s">
        <v>137</v>
      </c>
      <c r="B34" s="1515" t="str">
        <f>'СВОД 2025-2027'!B44</f>
        <v>Покупная тепловая энергия</v>
      </c>
      <c r="C34" s="1516" t="e">
        <f>'СВОД 2025-2027'!#REF!</f>
        <v>#REF!</v>
      </c>
      <c r="D34" s="1517">
        <f>'СВОД 2025-2027'!D44</f>
        <v>0</v>
      </c>
      <c r="E34" s="1538">
        <f>'СВОД 2025-2027'!G44</f>
        <v>0</v>
      </c>
      <c r="F34" s="1518">
        <f>'СВОД 2025-2027'!H44</f>
        <v>0</v>
      </c>
      <c r="G34" s="1541">
        <f>'СВОД 2025-2027'!K44</f>
        <v>0</v>
      </c>
      <c r="H34" s="1541">
        <f>'СВОД 2025-2027'!N44</f>
        <v>0</v>
      </c>
      <c r="I34" s="1541" t="e">
        <f>'СВОД 2025-2027'!#REF!</f>
        <v>#REF!</v>
      </c>
      <c r="J34" s="1543" t="e">
        <f>'СВОД 2025-2027'!#REF!</f>
        <v>#REF!</v>
      </c>
      <c r="K34" s="1518">
        <f>'СВОД 2025-2027'!Q44</f>
        <v>0</v>
      </c>
      <c r="L34" s="1541">
        <f>'СВОД 2025-2027'!T44</f>
        <v>0</v>
      </c>
      <c r="M34" s="1541">
        <f>'СВОД 2025-2027'!W44</f>
        <v>0</v>
      </c>
      <c r="N34" s="1541" t="e">
        <f>'СВОД 2025-2027'!#REF!</f>
        <v>#REF!</v>
      </c>
      <c r="O34" s="1542" t="e">
        <f>'СВОД 2025-2027'!#REF!</f>
        <v>#REF!</v>
      </c>
      <c r="P34" s="1540">
        <f>K34-E34</f>
        <v>0</v>
      </c>
      <c r="Q34" s="1591" t="e">
        <f>K34/E34</f>
        <v>#DIV/0!</v>
      </c>
      <c r="R34" s="1518">
        <f>K34-F34</f>
        <v>0</v>
      </c>
      <c r="S34" s="1591" t="e">
        <f>K34/F34</f>
        <v>#DIV/0!</v>
      </c>
      <c r="T34" s="1518">
        <f>L34-G34</f>
        <v>0</v>
      </c>
      <c r="U34" s="1591" t="e">
        <f>L34/G34</f>
        <v>#DIV/0!</v>
      </c>
      <c r="V34" s="1518">
        <f>M34-H34</f>
        <v>0</v>
      </c>
      <c r="W34" s="1591" t="e">
        <f>M34/H34</f>
        <v>#DIV/0!</v>
      </c>
      <c r="X34" s="1518" t="e">
        <f>N34-I34</f>
        <v>#REF!</v>
      </c>
      <c r="Y34" s="1591" t="e">
        <f>N34/I34</f>
        <v>#REF!</v>
      </c>
      <c r="Z34" s="1518" t="e">
        <f>O34-J34</f>
        <v>#REF!</v>
      </c>
      <c r="AA34" s="1591" t="e">
        <f>O34/J34</f>
        <v>#REF!</v>
      </c>
    </row>
    <row r="35" spans="1:27" ht="37.5">
      <c r="A35" s="1505" t="s">
        <v>146</v>
      </c>
      <c r="B35" s="1515" t="s">
        <v>55</v>
      </c>
      <c r="C35" s="1516" t="e">
        <f>'СВОД 2025-2027'!#REF!</f>
        <v>#REF!</v>
      </c>
      <c r="D35" s="1517">
        <f>'СВОД 2025-2027'!D45</f>
        <v>0</v>
      </c>
      <c r="E35" s="1538">
        <f>'СВОД 2025-2027'!G45</f>
        <v>0</v>
      </c>
      <c r="F35" s="1518" t="e">
        <f>'СВОД 2025-2027'!H45</f>
        <v>#DIV/0!</v>
      </c>
      <c r="G35" s="1541" t="e">
        <f>'СВОД 2025-2027'!K45</f>
        <v>#DIV/0!</v>
      </c>
      <c r="H35" s="1541" t="e">
        <f>'СВОД 2025-2027'!N45</f>
        <v>#DIV/0!</v>
      </c>
      <c r="I35" s="1541" t="e">
        <f>'СВОД 2025-2027'!#REF!</f>
        <v>#REF!</v>
      </c>
      <c r="J35" s="1543" t="e">
        <f>'СВОД 2025-2027'!#REF!</f>
        <v>#REF!</v>
      </c>
      <c r="K35" s="1518" t="e">
        <f>'СВОД 2025-2027'!Q45</f>
        <v>#REF!</v>
      </c>
      <c r="L35" s="1541" t="e">
        <f>'СВОД 2025-2027'!T45</f>
        <v>#REF!</v>
      </c>
      <c r="M35" s="1541" t="e">
        <f>'СВОД 2025-2027'!W45</f>
        <v>#REF!</v>
      </c>
      <c r="N35" s="1541" t="e">
        <f>'СВОД 2025-2027'!#REF!</f>
        <v>#REF!</v>
      </c>
      <c r="O35" s="1542" t="e">
        <f>'СВОД 2025-2027'!#REF!</f>
        <v>#REF!</v>
      </c>
      <c r="P35" s="1540" t="e">
        <f t="shared" si="0"/>
        <v>#REF!</v>
      </c>
      <c r="Q35" s="1591" t="e">
        <f t="shared" si="1"/>
        <v>#REF!</v>
      </c>
      <c r="R35" s="1518" t="e">
        <f t="shared" si="2"/>
        <v>#REF!</v>
      </c>
      <c r="S35" s="1591" t="e">
        <f t="shared" si="3"/>
        <v>#REF!</v>
      </c>
      <c r="T35" s="1518" t="e">
        <f t="shared" si="4"/>
        <v>#REF!</v>
      </c>
      <c r="U35" s="1591" t="e">
        <f t="shared" si="5"/>
        <v>#REF!</v>
      </c>
      <c r="V35" s="1518" t="e">
        <f t="shared" si="6"/>
        <v>#REF!</v>
      </c>
      <c r="W35" s="1591" t="e">
        <f t="shared" si="7"/>
        <v>#REF!</v>
      </c>
      <c r="X35" s="1518" t="e">
        <f t="shared" si="8"/>
        <v>#REF!</v>
      </c>
      <c r="Y35" s="1591" t="e">
        <f t="shared" si="9"/>
        <v>#REF!</v>
      </c>
      <c r="Z35" s="1518" t="e">
        <f t="shared" si="10"/>
        <v>#REF!</v>
      </c>
      <c r="AA35" s="1591" t="e">
        <f t="shared" si="11"/>
        <v>#REF!</v>
      </c>
    </row>
    <row r="36" spans="1:27" ht="38.25" thickBot="1">
      <c r="A36" s="1506" t="s">
        <v>361</v>
      </c>
      <c r="B36" s="1562" t="s">
        <v>58</v>
      </c>
      <c r="C36" s="1551" t="e">
        <f>'СВОД 2025-2027'!#REF!</f>
        <v>#REF!</v>
      </c>
      <c r="D36" s="1552">
        <f>'СВОД 2025-2027'!D46</f>
        <v>0</v>
      </c>
      <c r="E36" s="1553">
        <f>'СВОД 2025-2027'!G46</f>
        <v>0</v>
      </c>
      <c r="F36" s="1554">
        <f>'СВОД 2025-2027'!H46</f>
        <v>0</v>
      </c>
      <c r="G36" s="1555">
        <f>'СВОД 2025-2027'!K46</f>
        <v>0</v>
      </c>
      <c r="H36" s="1555">
        <f>'СВОД 2025-2027'!N46</f>
        <v>0</v>
      </c>
      <c r="I36" s="1555" t="e">
        <f>'СВОД 2025-2027'!#REF!</f>
        <v>#REF!</v>
      </c>
      <c r="J36" s="1556" t="e">
        <f>'СВОД 2025-2027'!#REF!</f>
        <v>#REF!</v>
      </c>
      <c r="K36" s="1554">
        <f>'СВОД 2025-2027'!Q46</f>
        <v>0</v>
      </c>
      <c r="L36" s="1555">
        <f>'СВОД 2025-2027'!T46</f>
        <v>0</v>
      </c>
      <c r="M36" s="1555">
        <f>'СВОД 2025-2027'!W46</f>
        <v>0</v>
      </c>
      <c r="N36" s="1555" t="e">
        <f>'СВОД 2025-2027'!#REF!</f>
        <v>#REF!</v>
      </c>
      <c r="O36" s="1557" t="e">
        <f>'СВОД 2025-2027'!#REF!</f>
        <v>#REF!</v>
      </c>
      <c r="P36" s="1592">
        <f t="shared" si="0"/>
        <v>0</v>
      </c>
      <c r="Q36" s="1507" t="e">
        <f t="shared" si="1"/>
        <v>#DIV/0!</v>
      </c>
      <c r="R36" s="1554">
        <f t="shared" si="2"/>
        <v>0</v>
      </c>
      <c r="S36" s="1507" t="e">
        <f t="shared" si="3"/>
        <v>#DIV/0!</v>
      </c>
      <c r="T36" s="1554">
        <f t="shared" si="4"/>
        <v>0</v>
      </c>
      <c r="U36" s="1507" t="e">
        <f t="shared" si="5"/>
        <v>#DIV/0!</v>
      </c>
      <c r="V36" s="1554">
        <f t="shared" si="6"/>
        <v>0</v>
      </c>
      <c r="W36" s="1507" t="e">
        <f t="shared" si="7"/>
        <v>#DIV/0!</v>
      </c>
      <c r="X36" s="1554" t="e">
        <f t="shared" si="8"/>
        <v>#REF!</v>
      </c>
      <c r="Y36" s="1507" t="e">
        <f t="shared" si="9"/>
        <v>#REF!</v>
      </c>
      <c r="Z36" s="1554" t="e">
        <f t="shared" si="10"/>
        <v>#REF!</v>
      </c>
      <c r="AA36" s="1507" t="e">
        <f t="shared" si="11"/>
        <v>#REF!</v>
      </c>
    </row>
    <row r="37" spans="1:27" ht="37.5">
      <c r="A37" s="1531" t="s">
        <v>53</v>
      </c>
      <c r="B37" s="1532" t="s">
        <v>637</v>
      </c>
      <c r="C37" s="1536" t="e">
        <f>'СВОД 2025-2027'!#REF!</f>
        <v>#REF!</v>
      </c>
      <c r="D37" s="1537">
        <f>'СВОД 2025-2027'!D50</f>
        <v>0</v>
      </c>
      <c r="E37" s="1558">
        <f>'СВОД 2025-2027'!G50</f>
        <v>0</v>
      </c>
      <c r="F37" s="1549" t="e">
        <f>'СВОД 2025-2027'!H50</f>
        <v>#DIV/0!</v>
      </c>
      <c r="G37" s="1559" t="e">
        <f>'СВОД 2025-2027'!K50</f>
        <v>#DIV/0!</v>
      </c>
      <c r="H37" s="1559" t="e">
        <f>'СВОД 2025-2027'!N50</f>
        <v>#DIV/0!</v>
      </c>
      <c r="I37" s="1559" t="e">
        <f>'СВОД 2025-2027'!#REF!</f>
        <v>#REF!</v>
      </c>
      <c r="J37" s="1560" t="e">
        <f>'СВОД 2025-2027'!#REF!</f>
        <v>#REF!</v>
      </c>
      <c r="K37" s="1549" t="e">
        <f>'СВОД 2025-2027'!Q50</f>
        <v>#DIV/0!</v>
      </c>
      <c r="L37" s="1559" t="e">
        <f>'СВОД 2025-2027'!T50</f>
        <v>#DIV/0!</v>
      </c>
      <c r="M37" s="1559" t="e">
        <f>'СВОД 2025-2027'!W50</f>
        <v>#DIV/0!</v>
      </c>
      <c r="N37" s="1559" t="e">
        <f>'СВОД 2025-2027'!#REF!</f>
        <v>#REF!</v>
      </c>
      <c r="O37" s="1561" t="e">
        <f>'СВОД 2025-2027'!#REF!</f>
        <v>#REF!</v>
      </c>
      <c r="P37" s="1547" t="e">
        <f t="shared" si="0"/>
        <v>#DIV/0!</v>
      </c>
      <c r="Q37" s="1548" t="e">
        <f t="shared" si="1"/>
        <v>#DIV/0!</v>
      </c>
      <c r="R37" s="1549" t="e">
        <f t="shared" si="2"/>
        <v>#DIV/0!</v>
      </c>
      <c r="S37" s="1548" t="e">
        <f t="shared" si="3"/>
        <v>#DIV/0!</v>
      </c>
      <c r="T37" s="1549" t="e">
        <f t="shared" si="4"/>
        <v>#DIV/0!</v>
      </c>
      <c r="U37" s="1548" t="e">
        <f t="shared" si="5"/>
        <v>#DIV/0!</v>
      </c>
      <c r="V37" s="1549" t="e">
        <f t="shared" si="6"/>
        <v>#DIV/0!</v>
      </c>
      <c r="W37" s="1548" t="e">
        <f t="shared" si="7"/>
        <v>#DIV/0!</v>
      </c>
      <c r="X37" s="1549" t="e">
        <f t="shared" si="8"/>
        <v>#REF!</v>
      </c>
      <c r="Y37" s="1548" t="e">
        <f t="shared" si="9"/>
        <v>#REF!</v>
      </c>
      <c r="Z37" s="1549" t="e">
        <f t="shared" si="10"/>
        <v>#REF!</v>
      </c>
      <c r="AA37" s="1548" t="e">
        <f t="shared" si="11"/>
        <v>#REF!</v>
      </c>
    </row>
    <row r="38" spans="1:27" ht="18.75">
      <c r="A38" s="1505" t="s">
        <v>362</v>
      </c>
      <c r="B38" s="1515" t="s">
        <v>653</v>
      </c>
      <c r="C38" s="1516" t="e">
        <f>'СВОД 2025-2027'!#REF!</f>
        <v>#REF!</v>
      </c>
      <c r="D38" s="1517">
        <f>'СВОД 2025-2027'!D52</f>
        <v>0</v>
      </c>
      <c r="E38" s="1538">
        <f>'СВОД 2025-2027'!G52</f>
        <v>0</v>
      </c>
      <c r="F38" s="1518">
        <f>'СВОД 2025-2027'!H52</f>
        <v>0</v>
      </c>
      <c r="G38" s="1541">
        <f>'СВОД 2025-2027'!K52</f>
        <v>0</v>
      </c>
      <c r="H38" s="1541">
        <f>'СВОД 2025-2027'!N52</f>
        <v>0</v>
      </c>
      <c r="I38" s="1541" t="e">
        <f>'СВОД 2025-2027'!#REF!</f>
        <v>#REF!</v>
      </c>
      <c r="J38" s="1543" t="e">
        <f>'СВОД 2025-2027'!#REF!</f>
        <v>#REF!</v>
      </c>
      <c r="K38" s="1518">
        <f>'СВОД 2025-2027'!Q52</f>
        <v>0</v>
      </c>
      <c r="L38" s="1541">
        <f>'СВОД 2025-2027'!T52</f>
        <v>0</v>
      </c>
      <c r="M38" s="1541">
        <f>'СВОД 2025-2027'!W52</f>
        <v>0</v>
      </c>
      <c r="N38" s="1541" t="e">
        <f>'СВОД 2025-2027'!#REF!</f>
        <v>#REF!</v>
      </c>
      <c r="O38" s="1542" t="e">
        <f>'СВОД 2025-2027'!#REF!</f>
        <v>#REF!</v>
      </c>
      <c r="P38" s="1540">
        <f t="shared" si="0"/>
        <v>0</v>
      </c>
      <c r="Q38" s="1591" t="e">
        <f t="shared" si="1"/>
        <v>#DIV/0!</v>
      </c>
      <c r="R38" s="1518">
        <f t="shared" si="2"/>
        <v>0</v>
      </c>
      <c r="S38" s="1591" t="e">
        <f t="shared" si="3"/>
        <v>#DIV/0!</v>
      </c>
      <c r="T38" s="1518">
        <f t="shared" si="4"/>
        <v>0</v>
      </c>
      <c r="U38" s="1591" t="e">
        <f t="shared" si="5"/>
        <v>#DIV/0!</v>
      </c>
      <c r="V38" s="1518">
        <f t="shared" si="6"/>
        <v>0</v>
      </c>
      <c r="W38" s="1591" t="e">
        <f t="shared" si="7"/>
        <v>#DIV/0!</v>
      </c>
      <c r="X38" s="1518" t="e">
        <f t="shared" si="8"/>
        <v>#REF!</v>
      </c>
      <c r="Y38" s="1591" t="e">
        <f t="shared" si="9"/>
        <v>#REF!</v>
      </c>
      <c r="Z38" s="1518" t="e">
        <f t="shared" si="10"/>
        <v>#REF!</v>
      </c>
      <c r="AA38" s="1591" t="e">
        <f t="shared" si="11"/>
        <v>#REF!</v>
      </c>
    </row>
    <row r="39" spans="1:27" ht="37.5">
      <c r="A39" s="1505" t="s">
        <v>638</v>
      </c>
      <c r="B39" s="1515" t="s">
        <v>654</v>
      </c>
      <c r="C39" s="1516" t="e">
        <f>'СВОД 2025-2027'!#REF!</f>
        <v>#REF!</v>
      </c>
      <c r="D39" s="1517">
        <f>'СВОД 2025-2027'!D53</f>
        <v>0</v>
      </c>
      <c r="E39" s="1538">
        <f>'СВОД 2025-2027'!G53</f>
        <v>0</v>
      </c>
      <c r="F39" s="1518">
        <f>'СВОД 2025-2027'!H53</f>
        <v>0</v>
      </c>
      <c r="G39" s="1541">
        <f>'СВОД 2025-2027'!K53</f>
        <v>0</v>
      </c>
      <c r="H39" s="1541">
        <f>'СВОД 2025-2027'!N53</f>
        <v>0</v>
      </c>
      <c r="I39" s="1541" t="e">
        <f>'СВОД 2025-2027'!#REF!</f>
        <v>#REF!</v>
      </c>
      <c r="J39" s="1543" t="e">
        <f>'СВОД 2025-2027'!#REF!</f>
        <v>#REF!</v>
      </c>
      <c r="K39" s="1518">
        <f>'СВОД 2025-2027'!Q53</f>
        <v>0</v>
      </c>
      <c r="L39" s="1541">
        <f>'СВОД 2025-2027'!T53</f>
        <v>0</v>
      </c>
      <c r="M39" s="1541">
        <f>'СВОД 2025-2027'!W53</f>
        <v>0</v>
      </c>
      <c r="N39" s="1541" t="e">
        <f>'СВОД 2025-2027'!#REF!</f>
        <v>#REF!</v>
      </c>
      <c r="O39" s="1542" t="e">
        <f>'СВОД 2025-2027'!#REF!</f>
        <v>#REF!</v>
      </c>
      <c r="P39" s="1540">
        <f t="shared" si="0"/>
        <v>0</v>
      </c>
      <c r="Q39" s="1591" t="e">
        <f t="shared" si="1"/>
        <v>#DIV/0!</v>
      </c>
      <c r="R39" s="1518">
        <f t="shared" si="2"/>
        <v>0</v>
      </c>
      <c r="S39" s="1591" t="e">
        <f t="shared" si="3"/>
        <v>#DIV/0!</v>
      </c>
      <c r="T39" s="1518">
        <f t="shared" si="4"/>
        <v>0</v>
      </c>
      <c r="U39" s="1591" t="e">
        <f t="shared" si="5"/>
        <v>#DIV/0!</v>
      </c>
      <c r="V39" s="1518">
        <f t="shared" si="6"/>
        <v>0</v>
      </c>
      <c r="W39" s="1591" t="e">
        <f t="shared" si="7"/>
        <v>#DIV/0!</v>
      </c>
      <c r="X39" s="1518" t="e">
        <f t="shared" si="8"/>
        <v>#REF!</v>
      </c>
      <c r="Y39" s="1591" t="e">
        <f t="shared" si="9"/>
        <v>#REF!</v>
      </c>
      <c r="Z39" s="1518" t="e">
        <f t="shared" si="10"/>
        <v>#REF!</v>
      </c>
      <c r="AA39" s="1591" t="e">
        <f t="shared" si="11"/>
        <v>#REF!</v>
      </c>
    </row>
    <row r="40" spans="1:27" ht="93.75">
      <c r="A40" s="1505" t="s">
        <v>639</v>
      </c>
      <c r="B40" s="1515" t="s">
        <v>655</v>
      </c>
      <c r="C40" s="1516" t="e">
        <f>'СВОД 2025-2027'!#REF!</f>
        <v>#REF!</v>
      </c>
      <c r="D40" s="1517">
        <f>'СВОД 2025-2027'!D54</f>
        <v>0</v>
      </c>
      <c r="E40" s="1538">
        <f>'СВОД 2025-2027'!G54</f>
        <v>0</v>
      </c>
      <c r="F40" s="1518">
        <f>'СВОД 2025-2027'!H54</f>
        <v>0</v>
      </c>
      <c r="G40" s="1541">
        <f>'СВОД 2025-2027'!K54</f>
        <v>0</v>
      </c>
      <c r="H40" s="1541">
        <f>'СВОД 2025-2027'!N54</f>
        <v>0</v>
      </c>
      <c r="I40" s="1541" t="e">
        <f>'СВОД 2025-2027'!#REF!</f>
        <v>#REF!</v>
      </c>
      <c r="J40" s="1543" t="e">
        <f>'СВОД 2025-2027'!#REF!</f>
        <v>#REF!</v>
      </c>
      <c r="K40" s="1518">
        <f>'СВОД 2025-2027'!Q54</f>
        <v>0</v>
      </c>
      <c r="L40" s="1541">
        <f>'СВОД 2025-2027'!T54</f>
        <v>0</v>
      </c>
      <c r="M40" s="1541">
        <f>'СВОД 2025-2027'!W54</f>
        <v>0</v>
      </c>
      <c r="N40" s="1541" t="e">
        <f>'СВОД 2025-2027'!#REF!</f>
        <v>#REF!</v>
      </c>
      <c r="O40" s="1542" t="e">
        <f>'СВОД 2025-2027'!#REF!</f>
        <v>#REF!</v>
      </c>
      <c r="P40" s="1540">
        <f t="shared" si="0"/>
        <v>0</v>
      </c>
      <c r="Q40" s="1591" t="e">
        <f t="shared" si="1"/>
        <v>#DIV/0!</v>
      </c>
      <c r="R40" s="1518">
        <f t="shared" si="2"/>
        <v>0</v>
      </c>
      <c r="S40" s="1591" t="e">
        <f t="shared" si="3"/>
        <v>#DIV/0!</v>
      </c>
      <c r="T40" s="1518">
        <f t="shared" si="4"/>
        <v>0</v>
      </c>
      <c r="U40" s="1591" t="e">
        <f t="shared" si="5"/>
        <v>#DIV/0!</v>
      </c>
      <c r="V40" s="1518">
        <f t="shared" si="6"/>
        <v>0</v>
      </c>
      <c r="W40" s="1591" t="e">
        <f t="shared" si="7"/>
        <v>#DIV/0!</v>
      </c>
      <c r="X40" s="1518" t="e">
        <f t="shared" si="8"/>
        <v>#REF!</v>
      </c>
      <c r="Y40" s="1591" t="e">
        <f t="shared" si="9"/>
        <v>#REF!</v>
      </c>
      <c r="Z40" s="1518" t="e">
        <f t="shared" si="10"/>
        <v>#REF!</v>
      </c>
      <c r="AA40" s="1591" t="e">
        <f t="shared" si="11"/>
        <v>#REF!</v>
      </c>
    </row>
    <row r="41" spans="1:27" ht="75">
      <c r="A41" s="1505" t="s">
        <v>640</v>
      </c>
      <c r="B41" s="1515" t="s">
        <v>656</v>
      </c>
      <c r="C41" s="1516" t="e">
        <f>'СВОД 2025-2027'!#REF!</f>
        <v>#REF!</v>
      </c>
      <c r="D41" s="1517">
        <f>'СВОД 2025-2027'!D55</f>
        <v>0</v>
      </c>
      <c r="E41" s="1538">
        <f>'СВОД 2025-2027'!G55</f>
        <v>0</v>
      </c>
      <c r="F41" s="1518">
        <f>'СВОД 2025-2027'!H55</f>
        <v>0</v>
      </c>
      <c r="G41" s="1541">
        <f>'СВОД 2025-2027'!K55</f>
        <v>0</v>
      </c>
      <c r="H41" s="1541">
        <f>'СВОД 2025-2027'!N55</f>
        <v>0</v>
      </c>
      <c r="I41" s="1541" t="e">
        <f>'СВОД 2025-2027'!#REF!</f>
        <v>#REF!</v>
      </c>
      <c r="J41" s="1543" t="e">
        <f>'СВОД 2025-2027'!#REF!</f>
        <v>#REF!</v>
      </c>
      <c r="K41" s="1518">
        <f>'СВОД 2025-2027'!Q55</f>
        <v>0</v>
      </c>
      <c r="L41" s="1541">
        <f>'СВОД 2025-2027'!T55</f>
        <v>0</v>
      </c>
      <c r="M41" s="1541">
        <f>'СВОД 2025-2027'!W55</f>
        <v>0</v>
      </c>
      <c r="N41" s="1541" t="e">
        <f>'СВОД 2025-2027'!#REF!</f>
        <v>#REF!</v>
      </c>
      <c r="O41" s="1542" t="e">
        <f>'СВОД 2025-2027'!#REF!</f>
        <v>#REF!</v>
      </c>
      <c r="P41" s="1540">
        <f t="shared" si="0"/>
        <v>0</v>
      </c>
      <c r="Q41" s="1591" t="e">
        <f t="shared" si="1"/>
        <v>#DIV/0!</v>
      </c>
      <c r="R41" s="1518">
        <f t="shared" si="2"/>
        <v>0</v>
      </c>
      <c r="S41" s="1591" t="e">
        <f t="shared" si="3"/>
        <v>#DIV/0!</v>
      </c>
      <c r="T41" s="1518">
        <f t="shared" si="4"/>
        <v>0</v>
      </c>
      <c r="U41" s="1591" t="e">
        <f t="shared" si="5"/>
        <v>#DIV/0!</v>
      </c>
      <c r="V41" s="1518">
        <f t="shared" si="6"/>
        <v>0</v>
      </c>
      <c r="W41" s="1591" t="e">
        <f t="shared" si="7"/>
        <v>#DIV/0!</v>
      </c>
      <c r="X41" s="1518" t="e">
        <f t="shared" si="8"/>
        <v>#REF!</v>
      </c>
      <c r="Y41" s="1591" t="e">
        <f t="shared" si="9"/>
        <v>#REF!</v>
      </c>
      <c r="Z41" s="1518" t="e">
        <f t="shared" si="10"/>
        <v>#REF!</v>
      </c>
      <c r="AA41" s="1591" t="e">
        <f t="shared" si="11"/>
        <v>#REF!</v>
      </c>
    </row>
    <row r="42" spans="1:27" ht="38.25" thickBot="1">
      <c r="A42" s="1506" t="s">
        <v>363</v>
      </c>
      <c r="B42" s="1562" t="s">
        <v>570</v>
      </c>
      <c r="C42" s="1551" t="e">
        <f>'СВОД 2025-2027'!#REF!</f>
        <v>#REF!</v>
      </c>
      <c r="D42" s="1552">
        <f>'СВОД 2025-2027'!D56</f>
        <v>0</v>
      </c>
      <c r="E42" s="1553">
        <f>'СВОД 2025-2027'!G56</f>
        <v>0</v>
      </c>
      <c r="F42" s="1554" t="e">
        <f>'СВОД 2025-2027'!H56</f>
        <v>#DIV/0!</v>
      </c>
      <c r="G42" s="1555" t="e">
        <f>'СВОД 2025-2027'!K56</f>
        <v>#DIV/0!</v>
      </c>
      <c r="H42" s="1555" t="e">
        <f>'СВОД 2025-2027'!N56</f>
        <v>#DIV/0!</v>
      </c>
      <c r="I42" s="1555" t="e">
        <f>'СВОД 2025-2027'!#REF!</f>
        <v>#REF!</v>
      </c>
      <c r="J42" s="1556" t="e">
        <f>'СВОД 2025-2027'!#REF!</f>
        <v>#REF!</v>
      </c>
      <c r="K42" s="1554" t="e">
        <f>'СВОД 2025-2027'!Q56</f>
        <v>#DIV/0!</v>
      </c>
      <c r="L42" s="1555" t="e">
        <f>'СВОД 2025-2027'!T56</f>
        <v>#DIV/0!</v>
      </c>
      <c r="M42" s="1555" t="e">
        <f>'СВОД 2025-2027'!W56</f>
        <v>#DIV/0!</v>
      </c>
      <c r="N42" s="1555" t="e">
        <f>'СВОД 2025-2027'!#REF!</f>
        <v>#REF!</v>
      </c>
      <c r="O42" s="1557" t="e">
        <f>'СВОД 2025-2027'!#REF!</f>
        <v>#REF!</v>
      </c>
      <c r="P42" s="1592" t="e">
        <f t="shared" si="0"/>
        <v>#DIV/0!</v>
      </c>
      <c r="Q42" s="1507" t="e">
        <f t="shared" si="1"/>
        <v>#DIV/0!</v>
      </c>
      <c r="R42" s="1554" t="e">
        <f t="shared" si="2"/>
        <v>#DIV/0!</v>
      </c>
      <c r="S42" s="1507" t="e">
        <f t="shared" si="3"/>
        <v>#DIV/0!</v>
      </c>
      <c r="T42" s="1554" t="e">
        <f t="shared" si="4"/>
        <v>#DIV/0!</v>
      </c>
      <c r="U42" s="1507" t="e">
        <f t="shared" si="5"/>
        <v>#DIV/0!</v>
      </c>
      <c r="V42" s="1554" t="e">
        <f t="shared" si="6"/>
        <v>#DIV/0!</v>
      </c>
      <c r="W42" s="1507" t="e">
        <f t="shared" si="7"/>
        <v>#DIV/0!</v>
      </c>
      <c r="X42" s="1554" t="e">
        <f t="shared" si="8"/>
        <v>#REF!</v>
      </c>
      <c r="Y42" s="1507" t="e">
        <f t="shared" si="9"/>
        <v>#REF!</v>
      </c>
      <c r="Z42" s="1554" t="e">
        <f t="shared" si="10"/>
        <v>#REF!</v>
      </c>
      <c r="AA42" s="1507" t="e">
        <f t="shared" si="11"/>
        <v>#REF!</v>
      </c>
    </row>
    <row r="43" spans="1:27" ht="18.75">
      <c r="A43" s="1531" t="s">
        <v>54</v>
      </c>
      <c r="B43" s="1532" t="s">
        <v>138</v>
      </c>
      <c r="C43" s="1536" t="e">
        <f>'СВОД 2025-2027'!#REF!</f>
        <v>#REF!</v>
      </c>
      <c r="D43" s="1537">
        <f>'СВОД 2025-2027'!D48</f>
        <v>0</v>
      </c>
      <c r="E43" s="1558">
        <f>'СВОД 2025-2027'!G48</f>
        <v>0</v>
      </c>
      <c r="F43" s="1549">
        <f>'СВОД 2025-2027'!H48</f>
        <v>0</v>
      </c>
      <c r="G43" s="1559">
        <f>'СВОД 2025-2027'!K48</f>
        <v>0</v>
      </c>
      <c r="H43" s="1559">
        <f>'СВОД 2025-2027'!N48</f>
        <v>0</v>
      </c>
      <c r="I43" s="1559" t="e">
        <f>'СВОД 2025-2027'!#REF!</f>
        <v>#REF!</v>
      </c>
      <c r="J43" s="1560" t="e">
        <f>'СВОД 2025-2027'!#REF!</f>
        <v>#REF!</v>
      </c>
      <c r="K43" s="1549">
        <f>'СВОД 2025-2027'!Q48</f>
        <v>0</v>
      </c>
      <c r="L43" s="1559">
        <f>'СВОД 2025-2027'!T48</f>
        <v>0</v>
      </c>
      <c r="M43" s="1559">
        <f>'СВОД 2025-2027'!W48</f>
        <v>0</v>
      </c>
      <c r="N43" s="1559" t="e">
        <f>'СВОД 2025-2027'!#REF!</f>
        <v>#REF!</v>
      </c>
      <c r="O43" s="1561" t="e">
        <f>'СВОД 2025-2027'!#REF!</f>
        <v>#REF!</v>
      </c>
      <c r="P43" s="1547">
        <f t="shared" si="0"/>
        <v>0</v>
      </c>
      <c r="Q43" s="1548" t="e">
        <f t="shared" si="1"/>
        <v>#DIV/0!</v>
      </c>
      <c r="R43" s="1549">
        <f t="shared" si="2"/>
        <v>0</v>
      </c>
      <c r="S43" s="1548" t="e">
        <f t="shared" si="3"/>
        <v>#DIV/0!</v>
      </c>
      <c r="T43" s="1549">
        <f t="shared" si="4"/>
        <v>0</v>
      </c>
      <c r="U43" s="1548" t="e">
        <f t="shared" si="5"/>
        <v>#DIV/0!</v>
      </c>
      <c r="V43" s="1549">
        <f t="shared" si="6"/>
        <v>0</v>
      </c>
      <c r="W43" s="1548" t="e">
        <f t="shared" si="7"/>
        <v>#DIV/0!</v>
      </c>
      <c r="X43" s="1549" t="e">
        <f t="shared" si="8"/>
        <v>#REF!</v>
      </c>
      <c r="Y43" s="1548" t="e">
        <f t="shared" si="9"/>
        <v>#REF!</v>
      </c>
      <c r="Z43" s="1549" t="e">
        <f t="shared" si="10"/>
        <v>#REF!</v>
      </c>
      <c r="AA43" s="1548" t="e">
        <f t="shared" si="11"/>
        <v>#REF!</v>
      </c>
    </row>
    <row r="44" spans="1:27" ht="19.5" thickBot="1">
      <c r="A44" s="1563" t="s">
        <v>57</v>
      </c>
      <c r="B44" s="1564" t="s">
        <v>139</v>
      </c>
      <c r="C44" s="1565" t="e">
        <f>'СВОД 2025-2027'!#REF!</f>
        <v>#REF!</v>
      </c>
      <c r="D44" s="1566">
        <f>'СВОД 2025-2027'!D49</f>
        <v>0</v>
      </c>
      <c r="E44" s="1567">
        <f>'СВОД 2025-2027'!G49</f>
        <v>0</v>
      </c>
      <c r="F44" s="1568">
        <f>'СВОД 2025-2027'!H49</f>
        <v>0</v>
      </c>
      <c r="G44" s="1569">
        <f>'СВОД 2025-2027'!K49</f>
        <v>0</v>
      </c>
      <c r="H44" s="1569">
        <f>'СВОД 2025-2027'!N49</f>
        <v>0</v>
      </c>
      <c r="I44" s="1569" t="e">
        <f>'СВОД 2025-2027'!#REF!</f>
        <v>#REF!</v>
      </c>
      <c r="J44" s="1570" t="e">
        <f>'СВОД 2025-2027'!#REF!</f>
        <v>#REF!</v>
      </c>
      <c r="K44" s="1568">
        <f>'СВОД 2025-2027'!Q49</f>
        <v>0</v>
      </c>
      <c r="L44" s="1569">
        <f>'СВОД 2025-2027'!T49</f>
        <v>0</v>
      </c>
      <c r="M44" s="1569">
        <f>'СВОД 2025-2027'!W49</f>
        <v>0</v>
      </c>
      <c r="N44" s="1569" t="e">
        <f>'СВОД 2025-2027'!#REF!</f>
        <v>#REF!</v>
      </c>
      <c r="O44" s="1571" t="e">
        <f>'СВОД 2025-2027'!#REF!</f>
        <v>#REF!</v>
      </c>
      <c r="P44" s="1572">
        <f t="shared" si="0"/>
        <v>0</v>
      </c>
      <c r="Q44" s="1573" t="e">
        <f t="shared" si="1"/>
        <v>#DIV/0!</v>
      </c>
      <c r="R44" s="1568">
        <f t="shared" si="2"/>
        <v>0</v>
      </c>
      <c r="S44" s="1573" t="e">
        <f t="shared" si="3"/>
        <v>#DIV/0!</v>
      </c>
      <c r="T44" s="1568">
        <f t="shared" si="4"/>
        <v>0</v>
      </c>
      <c r="U44" s="1573" t="e">
        <f t="shared" si="5"/>
        <v>#DIV/0!</v>
      </c>
      <c r="V44" s="1568">
        <f t="shared" si="6"/>
        <v>0</v>
      </c>
      <c r="W44" s="1573" t="e">
        <f t="shared" si="7"/>
        <v>#DIV/0!</v>
      </c>
      <c r="X44" s="1568" t="e">
        <f t="shared" si="8"/>
        <v>#REF!</v>
      </c>
      <c r="Y44" s="1573" t="e">
        <f t="shared" si="9"/>
        <v>#REF!</v>
      </c>
      <c r="Z44" s="1568" t="e">
        <f t="shared" si="10"/>
        <v>#REF!</v>
      </c>
      <c r="AA44" s="1573" t="e">
        <f t="shared" si="11"/>
        <v>#REF!</v>
      </c>
    </row>
    <row r="45" spans="1:27" ht="18.75">
      <c r="A45" s="1531" t="s">
        <v>393</v>
      </c>
      <c r="B45" s="1574" t="s">
        <v>641</v>
      </c>
      <c r="C45" s="1536" t="e">
        <f>C10+C19+C30+C37+C43-C44</f>
        <v>#REF!</v>
      </c>
      <c r="D45" s="1537">
        <f aca="true" t="shared" si="12" ref="D45:O45">D10+D19+D30+D37+D43-D44</f>
        <v>0</v>
      </c>
      <c r="E45" s="1577">
        <f t="shared" si="12"/>
        <v>0</v>
      </c>
      <c r="F45" s="1549" t="e">
        <f t="shared" si="12"/>
        <v>#DIV/0!</v>
      </c>
      <c r="G45" s="1559" t="e">
        <f t="shared" si="12"/>
        <v>#DIV/0!</v>
      </c>
      <c r="H45" s="1559" t="e">
        <f t="shared" si="12"/>
        <v>#DIV/0!</v>
      </c>
      <c r="I45" s="1559" t="e">
        <f t="shared" si="12"/>
        <v>#REF!</v>
      </c>
      <c r="J45" s="1561" t="e">
        <f t="shared" si="12"/>
        <v>#REF!</v>
      </c>
      <c r="K45" s="1549" t="e">
        <f t="shared" si="12"/>
        <v>#DIV/0!</v>
      </c>
      <c r="L45" s="1559" t="e">
        <f t="shared" si="12"/>
        <v>#DIV/0!</v>
      </c>
      <c r="M45" s="1559" t="e">
        <f t="shared" si="12"/>
        <v>#DIV/0!</v>
      </c>
      <c r="N45" s="1559" t="e">
        <f t="shared" si="12"/>
        <v>#REF!</v>
      </c>
      <c r="O45" s="1561" t="e">
        <f t="shared" si="12"/>
        <v>#REF!</v>
      </c>
      <c r="P45" s="1549" t="e">
        <f t="shared" si="0"/>
        <v>#DIV/0!</v>
      </c>
      <c r="Q45" s="1548" t="e">
        <f t="shared" si="1"/>
        <v>#DIV/0!</v>
      </c>
      <c r="R45" s="1549" t="e">
        <f t="shared" si="2"/>
        <v>#DIV/0!</v>
      </c>
      <c r="S45" s="1548" t="e">
        <f t="shared" si="3"/>
        <v>#DIV/0!</v>
      </c>
      <c r="T45" s="1549" t="e">
        <f t="shared" si="4"/>
        <v>#DIV/0!</v>
      </c>
      <c r="U45" s="1548" t="e">
        <f t="shared" si="5"/>
        <v>#DIV/0!</v>
      </c>
      <c r="V45" s="1549" t="e">
        <f t="shared" si="6"/>
        <v>#DIV/0!</v>
      </c>
      <c r="W45" s="1548" t="e">
        <f t="shared" si="7"/>
        <v>#DIV/0!</v>
      </c>
      <c r="X45" s="1549" t="e">
        <f t="shared" si="8"/>
        <v>#REF!</v>
      </c>
      <c r="Y45" s="1548" t="e">
        <f t="shared" si="9"/>
        <v>#REF!</v>
      </c>
      <c r="Z45" s="1547" t="e">
        <f t="shared" si="10"/>
        <v>#REF!</v>
      </c>
      <c r="AA45" s="1548" t="e">
        <f t="shared" si="11"/>
        <v>#REF!</v>
      </c>
    </row>
    <row r="46" spans="1:27" ht="18.75">
      <c r="A46" s="1523" t="s">
        <v>407</v>
      </c>
      <c r="B46" s="1575" t="s">
        <v>642</v>
      </c>
      <c r="C46" s="1524"/>
      <c r="D46" s="1525"/>
      <c r="E46" s="1526"/>
      <c r="F46" s="1593" t="e">
        <f>'СВОД 2025-2027'!I58</f>
        <v>#DIV/0!</v>
      </c>
      <c r="G46" s="1594" t="e">
        <f>'СВОД 2025-2027'!L58</f>
        <v>#DIV/0!</v>
      </c>
      <c r="H46" s="1594" t="e">
        <f>'СВОД 2025-2027'!O58</f>
        <v>#DIV/0!</v>
      </c>
      <c r="I46" s="1594" t="e">
        <f>'СВОД 2025-2027'!#REF!</f>
        <v>#REF!</v>
      </c>
      <c r="J46" s="1595" t="e">
        <f>'СВОД 2025-2027'!#REF!</f>
        <v>#REF!</v>
      </c>
      <c r="K46" s="1593" t="e">
        <f>'СВОД 2025-2027'!R58</f>
        <v>#DIV/0!</v>
      </c>
      <c r="L46" s="1594" t="e">
        <f>'СВОД 2025-2027'!U58</f>
        <v>#DIV/0!</v>
      </c>
      <c r="M46" s="1594" t="e">
        <f>'СВОД 2025-2027'!X58</f>
        <v>#DIV/0!</v>
      </c>
      <c r="N46" s="1594" t="e">
        <f>'СВОД 2025-2027'!#REF!</f>
        <v>#REF!</v>
      </c>
      <c r="O46" s="1595" t="e">
        <f>'СВОД 2025-2027'!#REF!</f>
        <v>#REF!</v>
      </c>
      <c r="P46" s="1518" t="e">
        <f t="shared" si="0"/>
        <v>#DIV/0!</v>
      </c>
      <c r="Q46" s="1591" t="e">
        <f t="shared" si="1"/>
        <v>#DIV/0!</v>
      </c>
      <c r="R46" s="1518" t="e">
        <f t="shared" si="2"/>
        <v>#DIV/0!</v>
      </c>
      <c r="S46" s="1591" t="e">
        <f t="shared" si="3"/>
        <v>#DIV/0!</v>
      </c>
      <c r="T46" s="1518" t="e">
        <f t="shared" si="4"/>
        <v>#DIV/0!</v>
      </c>
      <c r="U46" s="1591" t="e">
        <f t="shared" si="5"/>
        <v>#DIV/0!</v>
      </c>
      <c r="V46" s="1518" t="e">
        <f t="shared" si="6"/>
        <v>#DIV/0!</v>
      </c>
      <c r="W46" s="1591" t="e">
        <f t="shared" si="7"/>
        <v>#DIV/0!</v>
      </c>
      <c r="X46" s="1518" t="e">
        <f t="shared" si="8"/>
        <v>#REF!</v>
      </c>
      <c r="Y46" s="1591" t="e">
        <f t="shared" si="9"/>
        <v>#REF!</v>
      </c>
      <c r="Z46" s="1540" t="e">
        <f t="shared" si="10"/>
        <v>#REF!</v>
      </c>
      <c r="AA46" s="1591" t="e">
        <f t="shared" si="11"/>
        <v>#REF!</v>
      </c>
    </row>
    <row r="47" spans="1:27" ht="19.5" thickBot="1">
      <c r="A47" s="1527" t="s">
        <v>502</v>
      </c>
      <c r="B47" s="1576" t="s">
        <v>643</v>
      </c>
      <c r="C47" s="1528"/>
      <c r="D47" s="1529"/>
      <c r="E47" s="1530"/>
      <c r="F47" s="1596">
        <f>'СВОД 2025-2027'!J58</f>
        <v>0</v>
      </c>
      <c r="G47" s="1597">
        <f>'СВОД 2025-2027'!M58</f>
        <v>0</v>
      </c>
      <c r="H47" s="1597">
        <f>'СВОД 2025-2027'!P58</f>
        <v>0</v>
      </c>
      <c r="I47" s="1597" t="e">
        <f>'СВОД 2025-2027'!#REF!</f>
        <v>#REF!</v>
      </c>
      <c r="J47" s="1598" t="e">
        <f>'СВОД 2025-2027'!#REF!</f>
        <v>#REF!</v>
      </c>
      <c r="K47" s="1596">
        <f>'СВОД 2025-2027'!S58</f>
        <v>0</v>
      </c>
      <c r="L47" s="1597" t="e">
        <f>'СВОД 2025-2027'!V58</f>
        <v>#DIV/0!</v>
      </c>
      <c r="M47" s="1597" t="e">
        <f>'СВОД 2025-2027'!Y58</f>
        <v>#DIV/0!</v>
      </c>
      <c r="N47" s="1597" t="e">
        <f>'СВОД 2025-2027'!#REF!</f>
        <v>#REF!</v>
      </c>
      <c r="O47" s="1598" t="e">
        <f>'СВОД 2025-2027'!#REF!</f>
        <v>#REF!</v>
      </c>
      <c r="P47" s="1554">
        <f t="shared" si="0"/>
        <v>0</v>
      </c>
      <c r="Q47" s="1507" t="e">
        <f t="shared" si="1"/>
        <v>#DIV/0!</v>
      </c>
      <c r="R47" s="1554">
        <f t="shared" si="2"/>
        <v>0</v>
      </c>
      <c r="S47" s="1507" t="e">
        <f t="shared" si="3"/>
        <v>#DIV/0!</v>
      </c>
      <c r="T47" s="1554" t="e">
        <f t="shared" si="4"/>
        <v>#DIV/0!</v>
      </c>
      <c r="U47" s="1507" t="e">
        <f t="shared" si="5"/>
        <v>#DIV/0!</v>
      </c>
      <c r="V47" s="1554" t="e">
        <f t="shared" si="6"/>
        <v>#DIV/0!</v>
      </c>
      <c r="W47" s="1507" t="e">
        <f t="shared" si="7"/>
        <v>#DIV/0!</v>
      </c>
      <c r="X47" s="1554" t="e">
        <f t="shared" si="8"/>
        <v>#REF!</v>
      </c>
      <c r="Y47" s="1507" t="e">
        <f t="shared" si="9"/>
        <v>#REF!</v>
      </c>
      <c r="Z47" s="1554" t="e">
        <f t="shared" si="10"/>
        <v>#REF!</v>
      </c>
      <c r="AA47" s="1507" t="e">
        <f t="shared" si="11"/>
        <v>#REF!</v>
      </c>
    </row>
    <row r="49" spans="11:15" ht="12.75">
      <c r="K49" s="1600"/>
      <c r="L49" s="1600"/>
      <c r="M49" s="1600"/>
      <c r="N49" s="1600"/>
      <c r="O49" s="1600"/>
    </row>
  </sheetData>
  <sheetProtection password="D954" sheet="1"/>
  <mergeCells count="19">
    <mergeCell ref="F6:AA6"/>
    <mergeCell ref="A2:AA2"/>
    <mergeCell ref="A4:AA4"/>
    <mergeCell ref="E7:E8"/>
    <mergeCell ref="P7:Q7"/>
    <mergeCell ref="R7:S7"/>
    <mergeCell ref="F7:J7"/>
    <mergeCell ref="K7:O7"/>
    <mergeCell ref="T7:U7"/>
    <mergeCell ref="Z1:AA1"/>
    <mergeCell ref="Z5:AA5"/>
    <mergeCell ref="A6:A8"/>
    <mergeCell ref="B6:B8"/>
    <mergeCell ref="C6:D6"/>
    <mergeCell ref="C7:C8"/>
    <mergeCell ref="D7:D8"/>
    <mergeCell ref="V7:W7"/>
    <mergeCell ref="X7:Y7"/>
    <mergeCell ref="Z7:AA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4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F373"/>
  <sheetViews>
    <sheetView showGridLines="0" view="pageBreakPreview" zoomScale="90" zoomScaleSheetLayoutView="90" zoomScalePageLayoutView="0" workbookViewId="0" topLeftCell="A22">
      <selection activeCell="F15" sqref="F15"/>
    </sheetView>
  </sheetViews>
  <sheetFormatPr defaultColWidth="11.421875" defaultRowHeight="12.75"/>
  <cols>
    <col min="1" max="1" width="20.421875" style="119" customWidth="1"/>
    <col min="2" max="2" width="17.421875" style="119" customWidth="1"/>
    <col min="3" max="3" width="13.00390625" style="119" customWidth="1"/>
    <col min="4" max="4" width="12.00390625" style="119" customWidth="1"/>
    <col min="5" max="5" width="13.00390625" style="119" customWidth="1"/>
    <col min="6" max="6" width="13.7109375" style="119" customWidth="1"/>
    <col min="7" max="7" width="15.8515625" style="119" customWidth="1"/>
    <col min="8" max="8" width="14.8515625" style="119" customWidth="1"/>
    <col min="9" max="9" width="12.00390625" style="119" customWidth="1"/>
    <col min="10" max="10" width="12.140625" style="119" customWidth="1"/>
    <col min="11" max="11" width="11.7109375" style="119" customWidth="1"/>
    <col min="12" max="12" width="13.57421875" style="119" customWidth="1"/>
    <col min="13" max="13" width="9.140625" style="119" customWidth="1"/>
    <col min="14" max="14" width="5.28125" style="119" customWidth="1"/>
    <col min="15" max="15" width="12.8515625" style="119" customWidth="1"/>
    <col min="16" max="16" width="11.140625" style="119" customWidth="1"/>
    <col min="17" max="17" width="13.00390625" style="119" customWidth="1"/>
    <col min="18" max="18" width="12.7109375" style="119" customWidth="1"/>
    <col min="19" max="20" width="11.421875" style="119" customWidth="1"/>
    <col min="21" max="27" width="11.421875" style="159" customWidth="1"/>
    <col min="28" max="16384" width="11.421875" style="119" customWidth="1"/>
  </cols>
  <sheetData>
    <row r="1" spans="16:19" ht="15.75">
      <c r="P1" s="2672"/>
      <c r="Q1" s="2672"/>
      <c r="R1" s="2672"/>
      <c r="S1" s="2672"/>
    </row>
    <row r="2" spans="16:19" ht="15.75">
      <c r="P2" s="120"/>
      <c r="Q2" s="120"/>
      <c r="R2" s="120"/>
      <c r="S2" s="120"/>
    </row>
    <row r="3" spans="1:17" ht="21.75" customHeight="1">
      <c r="A3" s="2673" t="s">
        <v>273</v>
      </c>
      <c r="B3" s="2673"/>
      <c r="C3" s="2673"/>
      <c r="D3" s="2673"/>
      <c r="E3" s="2673"/>
      <c r="F3" s="2673"/>
      <c r="G3" s="2673"/>
      <c r="H3" s="2673"/>
      <c r="I3" s="2673"/>
      <c r="J3" s="2673"/>
      <c r="K3" s="2673"/>
      <c r="L3" s="2673"/>
      <c r="M3" s="2673"/>
      <c r="N3" s="2673"/>
      <c r="O3" s="2673"/>
      <c r="P3" s="2673"/>
      <c r="Q3" s="2673"/>
    </row>
    <row r="4" spans="1:19" ht="15.75" customHeight="1">
      <c r="A4" s="2674" t="s">
        <v>274</v>
      </c>
      <c r="B4" s="2674"/>
      <c r="C4" s="2674"/>
      <c r="D4" s="2674"/>
      <c r="E4" s="2674"/>
      <c r="F4" s="2674"/>
      <c r="G4" s="2674"/>
      <c r="H4" s="2674"/>
      <c r="I4" s="2674"/>
      <c r="J4" s="2674"/>
      <c r="K4" s="2674"/>
      <c r="L4" s="2674"/>
      <c r="M4" s="2674"/>
      <c r="N4" s="2674"/>
      <c r="O4" s="2674"/>
      <c r="P4" s="2674"/>
      <c r="Q4" s="2674"/>
      <c r="R4" s="2674"/>
      <c r="S4" s="2674"/>
    </row>
    <row r="5" spans="1:19" s="121" customFormat="1" ht="15.75">
      <c r="A5" s="2675" t="s">
        <v>275</v>
      </c>
      <c r="B5" s="2675"/>
      <c r="C5" s="2675"/>
      <c r="D5" s="2675"/>
      <c r="E5" s="2675"/>
      <c r="F5" s="2675"/>
      <c r="G5" s="2675"/>
      <c r="H5" s="2675"/>
      <c r="I5" s="2675"/>
      <c r="J5" s="2675"/>
      <c r="K5" s="2675"/>
      <c r="L5" s="2675"/>
      <c r="M5" s="2675"/>
      <c r="N5" s="2675"/>
      <c r="O5" s="2675"/>
      <c r="P5" s="2675"/>
      <c r="Q5" s="2675"/>
      <c r="R5" s="2675"/>
      <c r="S5" s="2675"/>
    </row>
    <row r="6" spans="1:19" ht="15.75">
      <c r="A6" s="2676" t="s">
        <v>276</v>
      </c>
      <c r="B6" s="2676"/>
      <c r="C6" s="2676"/>
      <c r="D6" s="2676"/>
      <c r="E6" s="2676"/>
      <c r="F6" s="2676"/>
      <c r="G6" s="2676"/>
      <c r="H6" s="2676"/>
      <c r="I6" s="2676"/>
      <c r="J6" s="2676"/>
      <c r="K6" s="2676"/>
      <c r="L6" s="2676"/>
      <c r="M6" s="2676"/>
      <c r="N6" s="2676"/>
      <c r="O6" s="2676"/>
      <c r="P6" s="2676"/>
      <c r="Q6" s="2676"/>
      <c r="R6" s="2676"/>
      <c r="S6" s="2676"/>
    </row>
    <row r="7" spans="1:19" ht="15.75">
      <c r="A7" s="2677" t="s">
        <v>739</v>
      </c>
      <c r="B7" s="2678"/>
      <c r="C7" s="2678"/>
      <c r="D7" s="2678"/>
      <c r="E7" s="2678"/>
      <c r="F7" s="2678"/>
      <c r="G7" s="2678"/>
      <c r="H7" s="2678"/>
      <c r="I7" s="2678"/>
      <c r="J7" s="2678"/>
      <c r="K7" s="2678"/>
      <c r="L7" s="2678"/>
      <c r="M7" s="2678"/>
      <c r="N7" s="2678"/>
      <c r="O7" s="2678"/>
      <c r="P7" s="2678"/>
      <c r="Q7" s="2678"/>
      <c r="R7" s="2678"/>
      <c r="S7" s="2679"/>
    </row>
    <row r="8" spans="1:19" ht="16.5" thickBot="1">
      <c r="A8" s="2674" t="s">
        <v>277</v>
      </c>
      <c r="B8" s="2674"/>
      <c r="C8" s="2674"/>
      <c r="D8" s="2674"/>
      <c r="E8" s="2674"/>
      <c r="F8" s="2674"/>
      <c r="G8" s="2674"/>
      <c r="H8" s="2674"/>
      <c r="I8" s="2674"/>
      <c r="J8" s="2674"/>
      <c r="K8" s="2674"/>
      <c r="L8" s="2674"/>
      <c r="M8" s="2674"/>
      <c r="N8" s="2674"/>
      <c r="O8" s="2674"/>
      <c r="P8" s="2674"/>
      <c r="Q8" s="2674"/>
      <c r="R8" s="2674"/>
      <c r="S8" s="2674"/>
    </row>
    <row r="9" spans="1:19" ht="30" customHeight="1" thickBot="1">
      <c r="A9" s="2685" t="s">
        <v>278</v>
      </c>
      <c r="B9" s="2686"/>
      <c r="C9" s="2686"/>
      <c r="D9" s="2686"/>
      <c r="E9" s="2686"/>
      <c r="F9" s="2686"/>
      <c r="G9" s="2686"/>
      <c r="H9" s="2686"/>
      <c r="I9" s="2686"/>
      <c r="J9" s="2686"/>
      <c r="K9" s="2686"/>
      <c r="L9" s="2686"/>
      <c r="M9" s="2686"/>
      <c r="N9" s="2687"/>
      <c r="O9" s="2688" t="s">
        <v>279</v>
      </c>
      <c r="P9" s="2689"/>
      <c r="Q9" s="2689"/>
      <c r="R9" s="2689"/>
      <c r="S9" s="2690"/>
    </row>
    <row r="10" spans="1:19" ht="25.5" customHeight="1">
      <c r="A10" s="2688" t="s">
        <v>280</v>
      </c>
      <c r="B10" s="2690"/>
      <c r="C10" s="2693" t="s">
        <v>281</v>
      </c>
      <c r="D10" s="2694"/>
      <c r="E10" s="2665" t="s">
        <v>282</v>
      </c>
      <c r="F10" s="2665" t="s">
        <v>283</v>
      </c>
      <c r="G10" s="2665" t="s">
        <v>284</v>
      </c>
      <c r="H10" s="2667" t="s">
        <v>285</v>
      </c>
      <c r="I10" s="2669" t="s">
        <v>286</v>
      </c>
      <c r="J10" s="2670"/>
      <c r="K10" s="2671"/>
      <c r="L10" s="2667" t="s">
        <v>287</v>
      </c>
      <c r="M10" s="2688" t="s">
        <v>288</v>
      </c>
      <c r="N10" s="2689"/>
      <c r="O10" s="2680" t="s">
        <v>289</v>
      </c>
      <c r="P10" s="2682" t="s">
        <v>290</v>
      </c>
      <c r="Q10" s="2670" t="s">
        <v>291</v>
      </c>
      <c r="R10" s="2670" t="s">
        <v>292</v>
      </c>
      <c r="S10" s="2695" t="s">
        <v>293</v>
      </c>
    </row>
    <row r="11" spans="1:19" ht="39" customHeight="1" thickBot="1">
      <c r="A11" s="2691"/>
      <c r="B11" s="2692"/>
      <c r="C11" s="2697" t="s">
        <v>294</v>
      </c>
      <c r="D11" s="2698"/>
      <c r="E11" s="2666"/>
      <c r="F11" s="2666"/>
      <c r="G11" s="2666"/>
      <c r="H11" s="2668"/>
      <c r="I11" s="125" t="s">
        <v>295</v>
      </c>
      <c r="J11" s="126" t="s">
        <v>296</v>
      </c>
      <c r="K11" s="127" t="s">
        <v>297</v>
      </c>
      <c r="L11" s="2668"/>
      <c r="M11" s="2691"/>
      <c r="N11" s="2708"/>
      <c r="O11" s="2681"/>
      <c r="P11" s="2683"/>
      <c r="Q11" s="2684"/>
      <c r="R11" s="2684"/>
      <c r="S11" s="2696"/>
    </row>
    <row r="12" spans="1:19" ht="15" customHeight="1">
      <c r="A12" s="2699"/>
      <c r="B12" s="2700"/>
      <c r="C12" s="2699"/>
      <c r="D12" s="2701"/>
      <c r="E12" s="129"/>
      <c r="F12" s="130"/>
      <c r="G12" s="129"/>
      <c r="H12" s="131"/>
      <c r="I12" s="132"/>
      <c r="J12" s="133"/>
      <c r="K12" s="134"/>
      <c r="L12" s="135"/>
      <c r="M12" s="2693"/>
      <c r="N12" s="2702"/>
      <c r="O12" s="136"/>
      <c r="P12" s="137"/>
      <c r="Q12" s="138"/>
      <c r="R12" s="138"/>
      <c r="S12" s="139"/>
    </row>
    <row r="13" spans="1:19" ht="15" customHeight="1">
      <c r="A13" s="2703"/>
      <c r="B13" s="2704"/>
      <c r="C13" s="2703"/>
      <c r="D13" s="2705"/>
      <c r="E13" s="129"/>
      <c r="F13" s="130"/>
      <c r="G13" s="129"/>
      <c r="H13" s="131"/>
      <c r="I13" s="132"/>
      <c r="J13" s="133"/>
      <c r="K13" s="134"/>
      <c r="L13" s="135"/>
      <c r="M13" s="2706"/>
      <c r="N13" s="2707"/>
      <c r="O13" s="143"/>
      <c r="P13" s="144"/>
      <c r="Q13" s="145"/>
      <c r="R13" s="145"/>
      <c r="S13" s="146"/>
    </row>
    <row r="14" spans="1:19" ht="15" customHeight="1">
      <c r="A14" s="2703"/>
      <c r="B14" s="2704"/>
      <c r="C14" s="2703"/>
      <c r="D14" s="2705"/>
      <c r="E14" s="129"/>
      <c r="F14" s="130"/>
      <c r="G14" s="129"/>
      <c r="H14" s="131"/>
      <c r="I14" s="132"/>
      <c r="J14" s="133"/>
      <c r="K14" s="134"/>
      <c r="L14" s="135"/>
      <c r="M14" s="2706"/>
      <c r="N14" s="2707"/>
      <c r="O14" s="143"/>
      <c r="P14" s="144"/>
      <c r="Q14" s="145"/>
      <c r="R14" s="145"/>
      <c r="S14" s="146"/>
    </row>
    <row r="15" spans="1:19" ht="15.75" customHeight="1">
      <c r="A15" s="2703"/>
      <c r="B15" s="2704"/>
      <c r="C15" s="2703"/>
      <c r="D15" s="2705"/>
      <c r="E15" s="147"/>
      <c r="F15" s="148"/>
      <c r="G15" s="147"/>
      <c r="H15" s="131"/>
      <c r="I15" s="140"/>
      <c r="J15" s="149"/>
      <c r="K15" s="142"/>
      <c r="L15" s="150"/>
      <c r="M15" s="2703"/>
      <c r="N15" s="2704"/>
      <c r="O15" s="143"/>
      <c r="P15" s="144"/>
      <c r="Q15" s="145"/>
      <c r="R15" s="145"/>
      <c r="S15" s="146"/>
    </row>
    <row r="16" spans="1:19" ht="15.75">
      <c r="A16" s="2703"/>
      <c r="B16" s="2704"/>
      <c r="C16" s="2703"/>
      <c r="D16" s="2705"/>
      <c r="E16" s="147"/>
      <c r="F16" s="148"/>
      <c r="G16" s="147"/>
      <c r="H16" s="131"/>
      <c r="I16" s="140"/>
      <c r="J16" s="149"/>
      <c r="K16" s="142"/>
      <c r="L16" s="150"/>
      <c r="M16" s="2703"/>
      <c r="N16" s="2704"/>
      <c r="O16" s="143"/>
      <c r="P16" s="144"/>
      <c r="Q16" s="145"/>
      <c r="R16" s="145"/>
      <c r="S16" s="146"/>
    </row>
    <row r="17" spans="1:19" ht="15.75">
      <c r="A17" s="2703"/>
      <c r="B17" s="2704"/>
      <c r="C17" s="2703"/>
      <c r="D17" s="2705"/>
      <c r="E17" s="147"/>
      <c r="F17" s="148"/>
      <c r="G17" s="147"/>
      <c r="H17" s="131"/>
      <c r="I17" s="140"/>
      <c r="J17" s="149"/>
      <c r="K17" s="142"/>
      <c r="L17" s="150"/>
      <c r="M17" s="2703"/>
      <c r="N17" s="2704"/>
      <c r="O17" s="143"/>
      <c r="P17" s="144"/>
      <c r="Q17" s="145"/>
      <c r="R17" s="145"/>
      <c r="S17" s="146"/>
    </row>
    <row r="18" spans="1:19" ht="16.5" thickBot="1">
      <c r="A18" s="2709" t="s">
        <v>78</v>
      </c>
      <c r="B18" s="2710"/>
      <c r="C18" s="2711"/>
      <c r="D18" s="2712"/>
      <c r="E18" s="151"/>
      <c r="F18" s="152"/>
      <c r="G18" s="151"/>
      <c r="H18" s="153">
        <f>SUM(H12:H17)</f>
        <v>0</v>
      </c>
      <c r="I18" s="125"/>
      <c r="J18" s="126"/>
      <c r="K18" s="127"/>
      <c r="L18" s="124"/>
      <c r="M18" s="2711"/>
      <c r="N18" s="2713"/>
      <c r="O18" s="155"/>
      <c r="P18" s="156"/>
      <c r="Q18" s="157"/>
      <c r="R18" s="157"/>
      <c r="S18" s="158"/>
    </row>
    <row r="19" spans="1:17" ht="16.5" customHeight="1" thickBot="1">
      <c r="A19" s="2686" t="s">
        <v>298</v>
      </c>
      <c r="B19" s="2686"/>
      <c r="C19" s="2708"/>
      <c r="D19" s="2708"/>
      <c r="E19" s="2686"/>
      <c r="F19" s="2686"/>
      <c r="G19" s="2686"/>
      <c r="H19" s="2686"/>
      <c r="I19" s="2686"/>
      <c r="J19" s="2686"/>
      <c r="K19" s="2686"/>
      <c r="L19" s="2686"/>
      <c r="M19" s="2708"/>
      <c r="N19" s="2708"/>
      <c r="O19" s="2708"/>
      <c r="P19" s="2708"/>
      <c r="Q19" s="2708"/>
    </row>
    <row r="20" spans="1:19" ht="30.75" customHeight="1" thickBot="1">
      <c r="A20" s="2685" t="s">
        <v>299</v>
      </c>
      <c r="B20" s="2686"/>
      <c r="C20" s="2686"/>
      <c r="D20" s="2686"/>
      <c r="E20" s="2686"/>
      <c r="F20" s="2687"/>
      <c r="G20" s="2685" t="s">
        <v>300</v>
      </c>
      <c r="H20" s="2686"/>
      <c r="I20" s="2686"/>
      <c r="J20" s="2686"/>
      <c r="K20" s="2686"/>
      <c r="L20" s="2687"/>
      <c r="M20" s="2685" t="s">
        <v>301</v>
      </c>
      <c r="N20" s="2686"/>
      <c r="O20" s="2686"/>
      <c r="P20" s="2686"/>
      <c r="Q20" s="2686"/>
      <c r="R20" s="2686"/>
      <c r="S20" s="2687"/>
    </row>
    <row r="21" spans="1:19" ht="30.75" customHeight="1">
      <c r="A21" s="2688" t="s">
        <v>302</v>
      </c>
      <c r="B21" s="122" t="s">
        <v>303</v>
      </c>
      <c r="C21" s="2714" t="s">
        <v>304</v>
      </c>
      <c r="D21" s="2716" t="s">
        <v>305</v>
      </c>
      <c r="E21" s="2714" t="s">
        <v>306</v>
      </c>
      <c r="F21" s="160" t="s">
        <v>307</v>
      </c>
      <c r="G21" s="2669" t="s">
        <v>308</v>
      </c>
      <c r="H21" s="123" t="s">
        <v>303</v>
      </c>
      <c r="I21" s="2716" t="s">
        <v>309</v>
      </c>
      <c r="J21" s="2716" t="s">
        <v>310</v>
      </c>
      <c r="K21" s="2716" t="s">
        <v>311</v>
      </c>
      <c r="L21" s="2718" t="s">
        <v>307</v>
      </c>
      <c r="M21" s="2669" t="s">
        <v>303</v>
      </c>
      <c r="N21" s="2720"/>
      <c r="O21" s="2688" t="s">
        <v>312</v>
      </c>
      <c r="P21" s="2690"/>
      <c r="Q21" s="2721" t="s">
        <v>313</v>
      </c>
      <c r="R21" s="2716" t="s">
        <v>314</v>
      </c>
      <c r="S21" s="2718" t="s">
        <v>307</v>
      </c>
    </row>
    <row r="22" spans="1:32" ht="50.25" customHeight="1" thickBot="1">
      <c r="A22" s="2691"/>
      <c r="B22" s="161" t="s">
        <v>315</v>
      </c>
      <c r="C22" s="2715"/>
      <c r="D22" s="2717"/>
      <c r="E22" s="2715"/>
      <c r="F22" s="162" t="s">
        <v>316</v>
      </c>
      <c r="G22" s="2709"/>
      <c r="H22" s="163" t="s">
        <v>317</v>
      </c>
      <c r="I22" s="2717"/>
      <c r="J22" s="2717"/>
      <c r="K22" s="2717"/>
      <c r="L22" s="2719"/>
      <c r="M22" s="2709"/>
      <c r="N22" s="2710"/>
      <c r="O22" s="2691"/>
      <c r="P22" s="2692"/>
      <c r="Q22" s="2722"/>
      <c r="R22" s="2717"/>
      <c r="S22" s="2719"/>
      <c r="T22" s="164"/>
      <c r="U22" s="165"/>
      <c r="V22" s="165"/>
      <c r="W22" s="165"/>
      <c r="X22" s="165"/>
      <c r="Y22" s="165"/>
      <c r="Z22" s="165"/>
      <c r="AA22" s="165"/>
      <c r="AB22" s="166"/>
      <c r="AC22" s="166"/>
      <c r="AD22" s="166"/>
      <c r="AE22" s="166"/>
      <c r="AF22" s="166"/>
    </row>
    <row r="23" spans="1:19" ht="15.75">
      <c r="A23" s="167"/>
      <c r="B23" s="168"/>
      <c r="C23" s="169"/>
      <c r="D23" s="170"/>
      <c r="E23" s="171"/>
      <c r="F23" s="128"/>
      <c r="G23" s="132"/>
      <c r="H23" s="133"/>
      <c r="I23" s="133"/>
      <c r="J23" s="133"/>
      <c r="K23" s="172"/>
      <c r="L23" s="173"/>
      <c r="M23" s="2723"/>
      <c r="N23" s="2724"/>
      <c r="O23" s="2725"/>
      <c r="P23" s="2726"/>
      <c r="Q23" s="174"/>
      <c r="R23" s="133"/>
      <c r="S23" s="134"/>
    </row>
    <row r="24" spans="1:19" ht="15.75">
      <c r="A24" s="175"/>
      <c r="B24" s="176"/>
      <c r="C24" s="177"/>
      <c r="D24" s="174"/>
      <c r="E24" s="133"/>
      <c r="F24" s="178"/>
      <c r="G24" s="140"/>
      <c r="H24" s="149"/>
      <c r="I24" s="149"/>
      <c r="J24" s="149"/>
      <c r="K24" s="179"/>
      <c r="L24" s="180"/>
      <c r="M24" s="2727"/>
      <c r="N24" s="2728"/>
      <c r="O24" s="2729"/>
      <c r="P24" s="2730"/>
      <c r="Q24" s="181"/>
      <c r="R24" s="149"/>
      <c r="S24" s="142"/>
    </row>
    <row r="25" spans="1:19" ht="15.75">
      <c r="A25" s="175"/>
      <c r="B25" s="176"/>
      <c r="C25" s="177"/>
      <c r="D25" s="174"/>
      <c r="E25" s="133"/>
      <c r="F25" s="178"/>
      <c r="G25" s="140"/>
      <c r="H25" s="149"/>
      <c r="I25" s="149"/>
      <c r="J25" s="149"/>
      <c r="K25" s="179"/>
      <c r="L25" s="180"/>
      <c r="M25" s="2727"/>
      <c r="N25" s="2728"/>
      <c r="O25" s="2729"/>
      <c r="P25" s="2730"/>
      <c r="Q25" s="181"/>
      <c r="R25" s="149"/>
      <c r="S25" s="142"/>
    </row>
    <row r="26" spans="1:19" ht="15.75">
      <c r="A26" s="175"/>
      <c r="B26" s="176"/>
      <c r="C26" s="177"/>
      <c r="D26" s="174"/>
      <c r="E26" s="133"/>
      <c r="F26" s="178"/>
      <c r="G26" s="140"/>
      <c r="H26" s="149"/>
      <c r="I26" s="149"/>
      <c r="J26" s="149"/>
      <c r="K26" s="179"/>
      <c r="L26" s="180"/>
      <c r="M26" s="2727"/>
      <c r="N26" s="2728"/>
      <c r="O26" s="2729"/>
      <c r="P26" s="2730"/>
      <c r="Q26" s="181"/>
      <c r="R26" s="149"/>
      <c r="S26" s="142"/>
    </row>
    <row r="27" spans="1:19" ht="15.75">
      <c r="A27" s="175"/>
      <c r="B27" s="176"/>
      <c r="C27" s="177"/>
      <c r="D27" s="174"/>
      <c r="E27" s="133"/>
      <c r="F27" s="178"/>
      <c r="G27" s="140"/>
      <c r="H27" s="149"/>
      <c r="I27" s="149"/>
      <c r="J27" s="149"/>
      <c r="K27" s="179"/>
      <c r="L27" s="180"/>
      <c r="M27" s="2727"/>
      <c r="N27" s="2728"/>
      <c r="O27" s="2729"/>
      <c r="P27" s="2730"/>
      <c r="Q27" s="181"/>
      <c r="R27" s="149"/>
      <c r="S27" s="142"/>
    </row>
    <row r="28" spans="1:19" ht="15.75">
      <c r="A28" s="175"/>
      <c r="B28" s="176"/>
      <c r="C28" s="177"/>
      <c r="D28" s="174"/>
      <c r="E28" s="133"/>
      <c r="F28" s="178"/>
      <c r="G28" s="140"/>
      <c r="H28" s="149"/>
      <c r="I28" s="149"/>
      <c r="J28" s="149"/>
      <c r="K28" s="179"/>
      <c r="L28" s="180"/>
      <c r="M28" s="2727"/>
      <c r="N28" s="2728"/>
      <c r="O28" s="2729"/>
      <c r="P28" s="2730"/>
      <c r="Q28" s="181"/>
      <c r="R28" s="149"/>
      <c r="S28" s="142"/>
    </row>
    <row r="29" spans="1:19" ht="15.75">
      <c r="A29" s="175"/>
      <c r="B29" s="176"/>
      <c r="C29" s="177"/>
      <c r="D29" s="174"/>
      <c r="E29" s="133"/>
      <c r="F29" s="178"/>
      <c r="G29" s="140"/>
      <c r="H29" s="149"/>
      <c r="I29" s="149"/>
      <c r="J29" s="149"/>
      <c r="K29" s="179"/>
      <c r="L29" s="180"/>
      <c r="M29" s="2727"/>
      <c r="N29" s="2728"/>
      <c r="O29" s="2729"/>
      <c r="P29" s="2730"/>
      <c r="Q29" s="181"/>
      <c r="R29" s="149"/>
      <c r="S29" s="142"/>
    </row>
    <row r="30" spans="1:19" ht="15.75">
      <c r="A30" s="175"/>
      <c r="B30" s="176"/>
      <c r="C30" s="177"/>
      <c r="D30" s="174"/>
      <c r="E30" s="133"/>
      <c r="F30" s="178"/>
      <c r="G30" s="140"/>
      <c r="H30" s="149"/>
      <c r="I30" s="149"/>
      <c r="J30" s="149"/>
      <c r="K30" s="179"/>
      <c r="L30" s="180"/>
      <c r="M30" s="2727"/>
      <c r="N30" s="2728"/>
      <c r="O30" s="2729"/>
      <c r="P30" s="2730"/>
      <c r="Q30" s="181"/>
      <c r="R30" s="149"/>
      <c r="S30" s="142"/>
    </row>
    <row r="31" spans="1:19" ht="15.75">
      <c r="A31" s="175"/>
      <c r="B31" s="176"/>
      <c r="C31" s="177"/>
      <c r="D31" s="174"/>
      <c r="E31" s="133"/>
      <c r="F31" s="178"/>
      <c r="G31" s="140"/>
      <c r="H31" s="149"/>
      <c r="I31" s="149"/>
      <c r="J31" s="149"/>
      <c r="K31" s="179"/>
      <c r="L31" s="180"/>
      <c r="M31" s="2727"/>
      <c r="N31" s="2728"/>
      <c r="O31" s="2729"/>
      <c r="P31" s="2730"/>
      <c r="Q31" s="181"/>
      <c r="R31" s="149"/>
      <c r="S31" s="142"/>
    </row>
    <row r="32" spans="1:19" ht="15.75">
      <c r="A32" s="175"/>
      <c r="B32" s="176"/>
      <c r="C32" s="177"/>
      <c r="D32" s="174"/>
      <c r="E32" s="133"/>
      <c r="F32" s="178"/>
      <c r="G32" s="140"/>
      <c r="H32" s="149"/>
      <c r="I32" s="149"/>
      <c r="J32" s="149"/>
      <c r="K32" s="179"/>
      <c r="L32" s="180"/>
      <c r="M32" s="2727"/>
      <c r="N32" s="2728"/>
      <c r="O32" s="2729"/>
      <c r="P32" s="2730"/>
      <c r="Q32" s="181"/>
      <c r="R32" s="149"/>
      <c r="S32" s="142"/>
    </row>
    <row r="33" spans="1:19" ht="15.75">
      <c r="A33" s="182"/>
      <c r="B33" s="183"/>
      <c r="C33" s="184"/>
      <c r="D33" s="181"/>
      <c r="E33" s="149"/>
      <c r="F33" s="141"/>
      <c r="G33" s="140"/>
      <c r="H33" s="149"/>
      <c r="I33" s="149"/>
      <c r="J33" s="149"/>
      <c r="K33" s="179"/>
      <c r="L33" s="180"/>
      <c r="M33" s="2727"/>
      <c r="N33" s="2728"/>
      <c r="O33" s="2729"/>
      <c r="P33" s="2730"/>
      <c r="Q33" s="181"/>
      <c r="R33" s="149"/>
      <c r="S33" s="142"/>
    </row>
    <row r="34" spans="1:19" ht="15.75">
      <c r="A34" s="182"/>
      <c r="B34" s="183"/>
      <c r="C34" s="184"/>
      <c r="D34" s="181"/>
      <c r="E34" s="185"/>
      <c r="F34" s="141"/>
      <c r="G34" s="140"/>
      <c r="H34" s="149"/>
      <c r="I34" s="149"/>
      <c r="J34" s="149"/>
      <c r="K34" s="179"/>
      <c r="L34" s="180"/>
      <c r="M34" s="2727"/>
      <c r="N34" s="2728"/>
      <c r="O34" s="2729"/>
      <c r="P34" s="2730"/>
      <c r="Q34" s="181"/>
      <c r="R34" s="149"/>
      <c r="S34" s="142"/>
    </row>
    <row r="35" spans="1:19" ht="15.75">
      <c r="A35" s="182"/>
      <c r="B35" s="183"/>
      <c r="C35" s="184"/>
      <c r="D35" s="181"/>
      <c r="E35" s="149"/>
      <c r="F35" s="141"/>
      <c r="G35" s="140"/>
      <c r="H35" s="149"/>
      <c r="I35" s="149"/>
      <c r="J35" s="149"/>
      <c r="K35" s="179"/>
      <c r="L35" s="180"/>
      <c r="M35" s="2727"/>
      <c r="N35" s="2728"/>
      <c r="O35" s="2729"/>
      <c r="P35" s="2730"/>
      <c r="Q35" s="181"/>
      <c r="R35" s="149"/>
      <c r="S35" s="142"/>
    </row>
    <row r="36" spans="1:19" ht="15.75">
      <c r="A36" s="182"/>
      <c r="B36" s="183"/>
      <c r="C36" s="184"/>
      <c r="D36" s="181"/>
      <c r="E36" s="149"/>
      <c r="F36" s="141"/>
      <c r="G36" s="140"/>
      <c r="H36" s="149"/>
      <c r="I36" s="149"/>
      <c r="J36" s="149"/>
      <c r="K36" s="179"/>
      <c r="L36" s="180"/>
      <c r="M36" s="2727"/>
      <c r="N36" s="2728"/>
      <c r="O36" s="2729"/>
      <c r="P36" s="2730"/>
      <c r="Q36" s="181"/>
      <c r="R36" s="149"/>
      <c r="S36" s="142"/>
    </row>
    <row r="37" spans="1:19" ht="15.75">
      <c r="A37" s="182"/>
      <c r="B37" s="183"/>
      <c r="C37" s="184"/>
      <c r="D37" s="181"/>
      <c r="E37" s="149"/>
      <c r="F37" s="141"/>
      <c r="G37" s="140"/>
      <c r="H37" s="149"/>
      <c r="I37" s="149"/>
      <c r="J37" s="149"/>
      <c r="K37" s="179"/>
      <c r="L37" s="180"/>
      <c r="M37" s="2727"/>
      <c r="N37" s="2728"/>
      <c r="O37" s="2729"/>
      <c r="P37" s="2730"/>
      <c r="Q37" s="181"/>
      <c r="R37" s="149"/>
      <c r="S37" s="142"/>
    </row>
    <row r="38" spans="1:19" ht="16.5" thickBot="1">
      <c r="A38" s="186"/>
      <c r="B38" s="187"/>
      <c r="C38" s="188"/>
      <c r="D38" s="189"/>
      <c r="E38" s="126"/>
      <c r="F38" s="154"/>
      <c r="G38" s="125"/>
      <c r="H38" s="126"/>
      <c r="I38" s="126"/>
      <c r="J38" s="126"/>
      <c r="K38" s="190"/>
      <c r="L38" s="191"/>
      <c r="M38" s="2731"/>
      <c r="N38" s="2732"/>
      <c r="O38" s="2733"/>
      <c r="P38" s="2734"/>
      <c r="Q38" s="189"/>
      <c r="R38" s="126"/>
      <c r="S38" s="127"/>
    </row>
    <row r="39" spans="1:19" ht="16.5" thickBot="1">
      <c r="A39" s="192"/>
      <c r="B39" s="2735"/>
      <c r="C39" s="2735"/>
      <c r="D39" s="2735"/>
      <c r="E39" s="2735"/>
      <c r="F39" s="2735"/>
      <c r="G39" s="2735"/>
      <c r="H39" s="2735"/>
      <c r="I39" s="2735"/>
      <c r="J39" s="2735"/>
      <c r="K39" s="2735"/>
      <c r="L39" s="2735"/>
      <c r="M39" s="2735"/>
      <c r="N39" s="2735"/>
      <c r="O39" s="2735"/>
      <c r="P39" s="2735"/>
      <c r="Q39" s="2735"/>
      <c r="R39" s="193"/>
      <c r="S39" s="192"/>
    </row>
    <row r="40" spans="1:19" ht="18" customHeight="1" thickBot="1">
      <c r="A40" s="2685" t="s">
        <v>318</v>
      </c>
      <c r="B40" s="2686"/>
      <c r="C40" s="2686"/>
      <c r="D40" s="2686"/>
      <c r="E40" s="2686"/>
      <c r="F40" s="2686"/>
      <c r="G40" s="2687"/>
      <c r="H40" s="2685" t="s">
        <v>319</v>
      </c>
      <c r="I40" s="2686"/>
      <c r="J40" s="2686"/>
      <c r="K40" s="2686"/>
      <c r="L40" s="2686"/>
      <c r="M40" s="2686"/>
      <c r="N40" s="2686"/>
      <c r="O40" s="2686"/>
      <c r="P40" s="2686"/>
      <c r="Q40" s="2686"/>
      <c r="R40" s="2686"/>
      <c r="S40" s="2687"/>
    </row>
    <row r="41" spans="1:27" s="120" customFormat="1" ht="19.5" customHeight="1">
      <c r="A41" s="194" t="s">
        <v>320</v>
      </c>
      <c r="B41" s="171" t="s">
        <v>321</v>
      </c>
      <c r="C41" s="171" t="s">
        <v>322</v>
      </c>
      <c r="D41" s="2700" t="s">
        <v>323</v>
      </c>
      <c r="E41" s="2736"/>
      <c r="F41" s="2700" t="s">
        <v>324</v>
      </c>
      <c r="G41" s="2737"/>
      <c r="H41" s="2738" t="s">
        <v>325</v>
      </c>
      <c r="I41" s="2739"/>
      <c r="J41" s="2740" t="s">
        <v>326</v>
      </c>
      <c r="K41" s="2739"/>
      <c r="L41" s="2740" t="s">
        <v>327</v>
      </c>
      <c r="M41" s="2739"/>
      <c r="N41" s="2740" t="s">
        <v>328</v>
      </c>
      <c r="O41" s="2739"/>
      <c r="P41" s="2740" t="s">
        <v>329</v>
      </c>
      <c r="Q41" s="2739"/>
      <c r="R41" s="2741" t="s">
        <v>330</v>
      </c>
      <c r="S41" s="2742"/>
      <c r="U41" s="195"/>
      <c r="V41" s="195"/>
      <c r="W41" s="195"/>
      <c r="X41" s="195"/>
      <c r="Y41" s="195"/>
      <c r="Z41" s="195"/>
      <c r="AA41" s="195"/>
    </row>
    <row r="42" spans="1:19" ht="15.75">
      <c r="A42" s="196" t="s">
        <v>331</v>
      </c>
      <c r="B42" s="197"/>
      <c r="C42" s="149"/>
      <c r="D42" s="2704"/>
      <c r="E42" s="2743"/>
      <c r="F42" s="2744"/>
      <c r="G42" s="2745"/>
      <c r="H42" s="2746"/>
      <c r="I42" s="2747"/>
      <c r="J42" s="2747"/>
      <c r="K42" s="2747"/>
      <c r="L42" s="2747"/>
      <c r="M42" s="2747"/>
      <c r="N42" s="2747"/>
      <c r="O42" s="2747"/>
      <c r="P42" s="2747"/>
      <c r="Q42" s="2747"/>
      <c r="R42" s="2747"/>
      <c r="S42" s="2750"/>
    </row>
    <row r="43" spans="1:19" ht="25.5" customHeight="1" thickBot="1">
      <c r="A43" s="198" t="s">
        <v>332</v>
      </c>
      <c r="B43" s="199"/>
      <c r="C43" s="126"/>
      <c r="D43" s="2713"/>
      <c r="E43" s="2752"/>
      <c r="F43" s="2753"/>
      <c r="G43" s="2754"/>
      <c r="H43" s="2748"/>
      <c r="I43" s="2749"/>
      <c r="J43" s="2749"/>
      <c r="K43" s="2749"/>
      <c r="L43" s="2749"/>
      <c r="M43" s="2749"/>
      <c r="N43" s="2749"/>
      <c r="O43" s="2749"/>
      <c r="P43" s="2749"/>
      <c r="Q43" s="2749"/>
      <c r="R43" s="2749"/>
      <c r="S43" s="2751"/>
    </row>
    <row r="44" spans="2:27" s="200" customFormat="1" ht="47.25" customHeight="1">
      <c r="B44" s="201" t="s">
        <v>333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120"/>
      <c r="S44" s="120"/>
      <c r="U44" s="203"/>
      <c r="V44" s="203"/>
      <c r="W44" s="203"/>
      <c r="X44" s="203"/>
      <c r="Y44" s="203"/>
      <c r="Z44" s="203"/>
      <c r="AA44" s="203"/>
    </row>
    <row r="45" spans="2:27" s="200" customFormat="1" ht="12.75" customHeight="1">
      <c r="B45" s="204" t="s">
        <v>183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6"/>
      <c r="S45" s="206"/>
      <c r="U45" s="203"/>
      <c r="V45" s="203"/>
      <c r="W45" s="203"/>
      <c r="X45" s="203"/>
      <c r="Y45" s="203"/>
      <c r="Z45" s="203"/>
      <c r="AA45" s="203"/>
    </row>
    <row r="46" spans="2:27" s="200" customFormat="1" ht="15" customHeight="1">
      <c r="B46" s="201" t="s">
        <v>334</v>
      </c>
      <c r="C46" s="202"/>
      <c r="D46" s="202"/>
      <c r="E46" s="202"/>
      <c r="F46" s="202"/>
      <c r="G46" s="202"/>
      <c r="H46" s="202"/>
      <c r="I46" s="201" t="s">
        <v>335</v>
      </c>
      <c r="J46" s="202"/>
      <c r="K46" s="202"/>
      <c r="L46" s="202"/>
      <c r="M46" s="202"/>
      <c r="N46" s="202"/>
      <c r="O46" s="202"/>
      <c r="P46" s="202"/>
      <c r="Q46" s="202"/>
      <c r="R46" s="120"/>
      <c r="S46" s="120"/>
      <c r="U46" s="203"/>
      <c r="V46" s="203"/>
      <c r="W46" s="203"/>
      <c r="X46" s="203"/>
      <c r="Y46" s="203"/>
      <c r="Z46" s="203"/>
      <c r="AA46" s="203"/>
    </row>
    <row r="47" spans="2:19" ht="15.75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2:19" ht="15.75">
      <c r="B48" s="192"/>
      <c r="C48" s="192"/>
      <c r="D48" s="192"/>
      <c r="E48" s="2755"/>
      <c r="F48" s="2755"/>
      <c r="G48" s="192"/>
      <c r="H48" s="2755"/>
      <c r="I48" s="2755"/>
      <c r="J48" s="2755"/>
      <c r="K48" s="2755"/>
      <c r="L48" s="2755"/>
      <c r="M48" s="2755"/>
      <c r="N48" s="2755"/>
      <c r="O48" s="2755"/>
      <c r="P48" s="192"/>
      <c r="Q48" s="192"/>
      <c r="R48" s="192"/>
      <c r="S48" s="192"/>
    </row>
    <row r="49" spans="2:19" ht="15.75">
      <c r="B49" s="192"/>
      <c r="C49" s="192"/>
      <c r="D49" s="192"/>
      <c r="E49" s="192"/>
      <c r="F49" s="192"/>
      <c r="G49" s="192"/>
      <c r="H49" s="192"/>
      <c r="I49" s="192"/>
      <c r="J49" s="2755"/>
      <c r="K49" s="2755"/>
      <c r="L49" s="192"/>
      <c r="M49" s="192"/>
      <c r="N49" s="192"/>
      <c r="O49" s="192"/>
      <c r="P49" s="192"/>
      <c r="Q49" s="192"/>
      <c r="R49" s="192"/>
      <c r="S49" s="192"/>
    </row>
    <row r="50" spans="2:19" ht="15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2:19" ht="15.7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2:19" ht="15.75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2:19" ht="15.7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ht="15.7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ht="15.75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2:19" ht="15.7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ht="15.7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2:19" ht="15.7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ht="15.75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ht="15.7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2:19" ht="15.7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2:19" ht="15.7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2:19" ht="15.75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ht="15.75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ht="15.75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2:19" ht="15.75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2:19" ht="15.75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2:19" ht="15.7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2:19" ht="15.75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2:19" ht="15.75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2:19" ht="15.75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2:19" ht="15.75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2:19" ht="15.75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2:19" ht="15.7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2:19" ht="15.7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2:19" ht="15.7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2:19" ht="15.7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2:19" ht="15.7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2:19" ht="15.7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2:19" ht="15.75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2:19" ht="15.75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2:19" ht="15.75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2:19" ht="15.75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2:19" ht="15.75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2:19" ht="15.75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2:19" ht="15.75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2:19" ht="15.75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2:19" ht="15.75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2:19" ht="15.75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2:19" ht="15.75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2:19" ht="15.75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2:19" ht="15.75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2:19" ht="15.75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2:19" ht="15.75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2:19" ht="15.75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2:19" ht="15.75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2:19" ht="15.75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2:19" ht="15.75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2:19" ht="15.75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2:19" ht="15.7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2:19" ht="15.7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2:19" ht="15.75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2:19" ht="15.75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2:19" ht="15.75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2:19" ht="15.75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2:19" ht="15.7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2:19" ht="15.75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2:19" ht="15.75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2:19" ht="15.75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2:19" ht="15.75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2:19" ht="15.75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2:19" ht="15.7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2:19" ht="15.75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2:19" ht="15.75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2:19" ht="15.75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2:19" ht="15.75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2:19" ht="15.75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2:19" ht="15.75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2:19" ht="15.75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2:19" ht="15.75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2:19" ht="15.75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2:19" ht="15.7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2:19" ht="15.75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2:19" ht="15.75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2:19" ht="15.75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2:19" ht="15.75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2:19" ht="15.75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2:19" ht="15.75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ht="15.75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</row>
    <row r="130" spans="2:19" ht="15.75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</row>
    <row r="131" spans="2:19" ht="15.75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</row>
    <row r="132" spans="2:19" ht="15.75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</row>
    <row r="133" spans="2:19" ht="15.75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</row>
    <row r="134" spans="2:19" ht="15.75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</row>
    <row r="135" spans="2:19" ht="15.75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</row>
    <row r="136" spans="2:19" ht="15.75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ht="15.75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</row>
    <row r="138" spans="2:19" ht="15.75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</row>
    <row r="139" spans="2:19" ht="15.75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</row>
    <row r="140" spans="2:19" ht="15.75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</row>
    <row r="141" spans="2:19" ht="15.75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</row>
    <row r="142" spans="2:19" ht="15.75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</row>
    <row r="143" spans="2:19" ht="15.75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</row>
    <row r="144" spans="2:19" ht="15.75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</row>
    <row r="145" spans="2:19" ht="15.75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</row>
    <row r="146" spans="2:19" ht="15.75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</row>
    <row r="147" spans="2:19" ht="15.75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</row>
    <row r="148" spans="2:19" ht="15.75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</row>
    <row r="149" spans="2:19" ht="15.75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</row>
    <row r="150" spans="2:19" ht="15.75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</row>
    <row r="151" spans="2:19" ht="15.75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</row>
    <row r="152" spans="2:19" ht="15.75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</row>
    <row r="153" spans="2:19" ht="15.75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</row>
    <row r="154" spans="2:19" ht="15.75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</row>
    <row r="155" spans="2:19" ht="15.75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</row>
    <row r="156" spans="2:19" ht="15.75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</row>
    <row r="157" spans="2:19" ht="15.75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</row>
    <row r="158" spans="2:19" ht="15.75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</row>
    <row r="159" spans="2:19" ht="15.75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</row>
    <row r="160" spans="2:19" ht="15.75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</row>
    <row r="161" spans="2:19" ht="15.75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</row>
    <row r="162" spans="2:19" ht="15.75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</row>
    <row r="163" spans="2:19" ht="15.75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</row>
    <row r="164" spans="2:19" ht="15.75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</row>
    <row r="165" spans="2:19" ht="15.75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</row>
    <row r="166" spans="2:19" ht="15.75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</row>
    <row r="167" spans="2:19" ht="15.75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</row>
    <row r="168" spans="2:19" ht="15.75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</row>
    <row r="169" spans="2:19" ht="15.75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</row>
    <row r="170" spans="2:19" ht="15.75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</row>
    <row r="171" spans="2:19" ht="15.75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</row>
    <row r="172" spans="2:19" ht="15.75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</row>
    <row r="173" spans="2:19" ht="15.75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</row>
    <row r="174" spans="2:19" ht="15.75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</row>
    <row r="175" spans="2:19" ht="15.75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</row>
    <row r="176" spans="2:19" ht="15.75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</row>
    <row r="177" spans="2:19" ht="15.75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</row>
    <row r="178" spans="2:19" ht="15.75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</row>
    <row r="179" spans="2:19" ht="15.75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</row>
    <row r="180" spans="2:19" ht="15.75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</row>
    <row r="181" spans="2:19" ht="15.75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</row>
    <row r="182" spans="2:19" ht="15.75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</row>
    <row r="183" spans="2:19" ht="15.75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</row>
    <row r="184" spans="2:19" ht="15.75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</row>
    <row r="185" spans="2:19" ht="15.75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</row>
    <row r="186" spans="2:19" ht="15.75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</row>
    <row r="187" spans="2:19" ht="15.75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</row>
    <row r="188" spans="2:19" ht="15.75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</row>
    <row r="189" spans="2:19" ht="15.75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</row>
    <row r="190" spans="2:19" ht="15.75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</row>
    <row r="191" spans="2:19" ht="15.75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</row>
    <row r="192" spans="2:19" ht="15.75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</row>
    <row r="193" spans="2:19" ht="15.75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</row>
    <row r="194" spans="2:19" ht="15.75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</row>
    <row r="195" spans="2:19" ht="15.75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</row>
    <row r="196" spans="2:19" ht="15.75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</row>
    <row r="197" spans="2:19" ht="15.75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</row>
    <row r="198" spans="2:19" ht="15.75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</row>
    <row r="199" spans="2:19" ht="15.75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</row>
    <row r="200" spans="2:19" ht="15.75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</row>
    <row r="201" spans="2:19" ht="15.75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</row>
    <row r="202" spans="2:19" ht="15.75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</row>
    <row r="203" spans="2:19" ht="15.75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</row>
    <row r="204" spans="2:19" ht="15.75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</row>
    <row r="205" spans="2:19" ht="15.75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</row>
    <row r="206" spans="2:19" ht="15.75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</row>
    <row r="207" spans="2:19" ht="15.75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</row>
    <row r="208" spans="2:19" ht="15.75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</row>
    <row r="209" spans="2:19" ht="15.75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</row>
    <row r="210" spans="2:19" ht="15.75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</row>
    <row r="211" spans="2:19" ht="15.75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</row>
    <row r="212" spans="2:19" ht="15.75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</row>
    <row r="213" spans="2:19" ht="15.75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</row>
    <row r="214" spans="2:19" ht="15.75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</row>
    <row r="215" spans="2:19" ht="15.75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</row>
    <row r="216" spans="2:19" ht="15.75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</row>
    <row r="217" spans="2:19" ht="15.75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</row>
    <row r="218" spans="2:19" ht="15.75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</row>
    <row r="219" spans="2:19" ht="15.75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</row>
    <row r="220" spans="2:19" ht="15.75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</row>
    <row r="221" spans="2:19" ht="15.75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</row>
    <row r="222" spans="2:19" ht="15.75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</row>
    <row r="223" spans="2:19" ht="15.75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</row>
    <row r="224" spans="2:19" ht="15.75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</row>
    <row r="225" spans="2:19" ht="15.75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</row>
    <row r="226" spans="2:19" ht="15.75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</row>
    <row r="227" spans="2:19" ht="15.75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</row>
    <row r="228" spans="2:19" ht="15.75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2:19" ht="15.75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2:19" ht="15.75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</row>
    <row r="231" spans="2:19" ht="15.75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</row>
    <row r="232" spans="2:19" ht="15.75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</row>
    <row r="233" spans="2:19" ht="15.75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</row>
    <row r="234" spans="2:19" ht="15.75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</row>
    <row r="235" spans="2:19" ht="15.75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</row>
    <row r="236" spans="2:19" ht="15.75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</row>
    <row r="237" spans="2:19" ht="15.75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</row>
    <row r="238" spans="2:19" ht="15.75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</row>
    <row r="239" spans="2:19" ht="15.75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</row>
    <row r="240" spans="2:19" ht="15.75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</row>
    <row r="241" spans="2:19" ht="15.75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</row>
    <row r="242" spans="2:19" ht="15.75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</row>
    <row r="243" spans="2:19" ht="15.75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</row>
    <row r="244" spans="2:19" ht="15.75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</row>
    <row r="245" spans="2:19" ht="15.75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</row>
    <row r="246" spans="2:19" ht="15.75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</row>
    <row r="247" spans="2:19" ht="15.75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</row>
    <row r="248" spans="2:19" ht="15.75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</row>
    <row r="249" spans="2:19" ht="15.75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</row>
    <row r="250" spans="2:19" ht="15.75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</row>
    <row r="251" spans="2:19" ht="15.75"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</row>
    <row r="252" spans="2:19" ht="15.75"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</row>
    <row r="253" spans="2:19" ht="15.75"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</row>
    <row r="254" spans="2:19" ht="15.75"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</row>
    <row r="255" spans="2:19" ht="15.75"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</row>
    <row r="256" spans="2:19" ht="15.75"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</row>
    <row r="257" spans="2:19" ht="15.75"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</row>
    <row r="258" spans="2:19" ht="15.75"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</row>
    <row r="259" spans="2:19" ht="15.75"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</row>
    <row r="260" spans="2:19" ht="15.75"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</row>
    <row r="261" spans="2:19" ht="15.75"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</row>
    <row r="262" spans="2:19" ht="15.75"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</row>
    <row r="263" spans="2:19" ht="15.75"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</row>
    <row r="264" spans="2:19" ht="15.75"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</row>
    <row r="265" spans="2:19" ht="15.75"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</row>
    <row r="266" spans="2:19" ht="15.75"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</row>
    <row r="267" spans="2:19" ht="15.75"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</row>
    <row r="268" spans="2:19" ht="15.75"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</row>
    <row r="269" spans="2:19" ht="15.75"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</row>
    <row r="270" spans="2:19" ht="15.75"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</row>
    <row r="271" spans="2:19" ht="15.75"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</row>
    <row r="272" spans="2:19" ht="15.75"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</row>
    <row r="273" spans="2:19" ht="15.75"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</row>
    <row r="274" spans="2:19" ht="15.75"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</row>
    <row r="275" spans="2:19" ht="15.75"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</row>
    <row r="276" spans="2:19" ht="15.75"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</row>
    <row r="277" spans="2:19" ht="15.75"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</row>
    <row r="278" spans="2:19" ht="15.75"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</row>
    <row r="279" spans="2:19" ht="15.75"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</row>
    <row r="280" spans="2:19" ht="15.75"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</row>
    <row r="281" spans="2:17" ht="15.75"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2:17" ht="15.75"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2:17" ht="15.75"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2:17" ht="15.75"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2:17" ht="15.75"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2:17" ht="15.75"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</row>
    <row r="287" spans="2:17" ht="15.75"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</row>
    <row r="288" spans="2:17" ht="15.75"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</row>
    <row r="289" spans="2:17" ht="15.75"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</row>
    <row r="290" spans="2:17" ht="15.75"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</row>
    <row r="291" spans="2:17" ht="15.75"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</row>
    <row r="292" spans="2:17" ht="15.75"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</row>
    <row r="293" spans="2:17" ht="15.75"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</row>
    <row r="294" spans="2:17" ht="15.75"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</row>
    <row r="295" spans="2:17" ht="15.75"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</row>
    <row r="296" spans="2:17" ht="15.75"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</row>
    <row r="297" spans="2:17" ht="15.75"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</row>
    <row r="298" spans="2:17" ht="15.75"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</row>
    <row r="299" spans="2:17" ht="15.75"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</row>
    <row r="300" spans="2:17" ht="15.75"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</row>
    <row r="301" spans="2:17" ht="15.75"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</row>
    <row r="302" spans="2:17" ht="15.75"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</row>
    <row r="303" spans="2:17" ht="15.75"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</row>
    <row r="304" spans="2:17" ht="15.75"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</row>
    <row r="305" spans="2:17" ht="15.75"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</row>
    <row r="306" spans="2:17" ht="15.75"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</row>
    <row r="307" spans="2:17" ht="15.75"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</row>
    <row r="308" spans="2:17" ht="15.75"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</row>
    <row r="309" spans="2:17" ht="15.75"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</row>
    <row r="310" spans="2:17" ht="15.75"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</row>
    <row r="311" spans="2:17" ht="15.75"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</row>
    <row r="312" spans="2:17" ht="15.75"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</row>
    <row r="313" spans="2:17" ht="15.75"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</row>
    <row r="314" spans="2:17" ht="15.75"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</row>
    <row r="315" spans="2:17" ht="15.75"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</row>
    <row r="316" spans="2:17" ht="15.75"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</row>
    <row r="317" spans="2:17" ht="15.75"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</row>
    <row r="318" spans="2:17" ht="15.75"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</row>
    <row r="319" spans="2:17" ht="15.75"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</row>
    <row r="320" spans="2:17" ht="15.75"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</row>
    <row r="321" spans="2:17" ht="15.75"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</row>
    <row r="322" spans="2:17" ht="15.75"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</row>
    <row r="323" spans="2:17" ht="15.75"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</row>
    <row r="324" spans="2:17" ht="15.75"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</row>
    <row r="325" spans="2:17" ht="15.75"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</row>
    <row r="326" spans="2:17" ht="15.75"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</row>
    <row r="327" spans="2:17" ht="15.75"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</row>
    <row r="328" spans="2:17" ht="15.75"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</row>
    <row r="329" spans="2:17" ht="15.75"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</row>
    <row r="330" spans="2:17" ht="15.75"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</row>
    <row r="331" spans="2:17" ht="15.75"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</row>
    <row r="332" spans="2:17" ht="15.75"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</row>
    <row r="333" spans="2:17" ht="15.75"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</row>
    <row r="334" spans="2:17" ht="15.75"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</row>
    <row r="335" spans="2:17" ht="15.75"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</row>
    <row r="336" spans="2:17" ht="15.75"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</row>
    <row r="337" spans="2:17" ht="15.75"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</row>
    <row r="338" spans="2:17" ht="15.75"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</row>
    <row r="339" spans="2:17" ht="15.75"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</row>
    <row r="340" spans="2:17" ht="15.75"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</row>
    <row r="341" spans="2:17" ht="15.75"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</row>
    <row r="342" spans="2:17" ht="15.75"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</row>
    <row r="343" spans="2:17" ht="15.75"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</row>
    <row r="344" spans="2:17" ht="15.75"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</row>
    <row r="345" spans="2:17" ht="15.75"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</row>
    <row r="346" spans="2:17" ht="15.75"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</row>
    <row r="347" spans="2:17" ht="15.75"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</row>
    <row r="348" spans="2:17" ht="15.75"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</row>
    <row r="349" spans="2:17" ht="15.75"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</row>
    <row r="350" spans="2:17" ht="15.75"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</row>
    <row r="351" spans="2:17" ht="15.75"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</row>
    <row r="352" spans="2:17" ht="15.75"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</row>
    <row r="353" spans="2:17" ht="15.75"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</row>
    <row r="354" spans="2:17" ht="15.75"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</row>
    <row r="355" spans="2:17" ht="15.75"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</row>
    <row r="356" spans="2:17" ht="15.75"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</row>
    <row r="357" spans="2:17" ht="15.75"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</row>
    <row r="358" spans="2:17" ht="15.75"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</row>
    <row r="359" spans="2:17" ht="15.75"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</row>
    <row r="360" spans="2:17" ht="15.75"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</row>
    <row r="361" spans="2:17" ht="15.75"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</row>
    <row r="362" spans="2:17" ht="15.75"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</row>
    <row r="363" spans="2:17" ht="15.75"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</row>
    <row r="364" spans="2:17" ht="15.75"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</row>
    <row r="365" spans="2:17" ht="15.75"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</row>
    <row r="366" spans="2:17" ht="15.75"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</row>
    <row r="367" spans="2:17" ht="15.75"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</row>
    <row r="368" spans="2:17" ht="15.75"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</row>
    <row r="369" spans="2:17" ht="15.75"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</row>
    <row r="370" spans="2:17" ht="15.75"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</row>
    <row r="371" spans="2:17" ht="15.75"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</row>
    <row r="372" spans="2:17" ht="15.75"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</row>
    <row r="373" spans="2:17" ht="15.75"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</row>
  </sheetData>
  <sheetProtection/>
  <mergeCells count="120">
    <mergeCell ref="D43:E43"/>
    <mergeCell ref="F43:G43"/>
    <mergeCell ref="E48:F48"/>
    <mergeCell ref="H48:I48"/>
    <mergeCell ref="J48:O48"/>
    <mergeCell ref="J49:K49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1:E41"/>
    <mergeCell ref="F41:G41"/>
    <mergeCell ref="H41:I41"/>
    <mergeCell ref="J41:K41"/>
    <mergeCell ref="L41:M41"/>
    <mergeCell ref="N41:O41"/>
    <mergeCell ref="M37:N37"/>
    <mergeCell ref="O37:P37"/>
    <mergeCell ref="M38:N38"/>
    <mergeCell ref="O38:P38"/>
    <mergeCell ref="B39:Q39"/>
    <mergeCell ref="A40:G40"/>
    <mergeCell ref="H40:S40"/>
    <mergeCell ref="M34:N34"/>
    <mergeCell ref="O34:P34"/>
    <mergeCell ref="M35:N35"/>
    <mergeCell ref="O35:P35"/>
    <mergeCell ref="M36:N36"/>
    <mergeCell ref="O36:P36"/>
    <mergeCell ref="M31:N31"/>
    <mergeCell ref="O31:P31"/>
    <mergeCell ref="M32:N32"/>
    <mergeCell ref="O32:P32"/>
    <mergeCell ref="M33:N33"/>
    <mergeCell ref="O33:P33"/>
    <mergeCell ref="M28:N28"/>
    <mergeCell ref="O28:P28"/>
    <mergeCell ref="M29:N29"/>
    <mergeCell ref="O29:P29"/>
    <mergeCell ref="M30:N30"/>
    <mergeCell ref="O30:P30"/>
    <mergeCell ref="M25:N25"/>
    <mergeCell ref="O25:P25"/>
    <mergeCell ref="M26:N26"/>
    <mergeCell ref="O26:P26"/>
    <mergeCell ref="M27:N27"/>
    <mergeCell ref="O27:P27"/>
    <mergeCell ref="R21:R22"/>
    <mergeCell ref="S21:S22"/>
    <mergeCell ref="M23:N23"/>
    <mergeCell ref="O23:P23"/>
    <mergeCell ref="M24:N24"/>
    <mergeCell ref="O24:P24"/>
    <mergeCell ref="J21:J22"/>
    <mergeCell ref="K21:K22"/>
    <mergeCell ref="L21:L22"/>
    <mergeCell ref="M21:N22"/>
    <mergeCell ref="O21:P22"/>
    <mergeCell ref="Q21:Q22"/>
    <mergeCell ref="A21:A22"/>
    <mergeCell ref="C21:C22"/>
    <mergeCell ref="D21:D22"/>
    <mergeCell ref="E21:E22"/>
    <mergeCell ref="G21:G22"/>
    <mergeCell ref="I21:I22"/>
    <mergeCell ref="A18:B18"/>
    <mergeCell ref="C18:D18"/>
    <mergeCell ref="M18:N18"/>
    <mergeCell ref="A19:Q19"/>
    <mergeCell ref="A20:F20"/>
    <mergeCell ref="G20:L20"/>
    <mergeCell ref="M20:S20"/>
    <mergeCell ref="A16:B16"/>
    <mergeCell ref="C16:D16"/>
    <mergeCell ref="M16:N16"/>
    <mergeCell ref="A17:B17"/>
    <mergeCell ref="C17:D17"/>
    <mergeCell ref="M17:N17"/>
    <mergeCell ref="A14:B14"/>
    <mergeCell ref="C14:D14"/>
    <mergeCell ref="M14:N14"/>
    <mergeCell ref="A15:B15"/>
    <mergeCell ref="C15:D15"/>
    <mergeCell ref="M15:N15"/>
    <mergeCell ref="S10:S11"/>
    <mergeCell ref="C11:D11"/>
    <mergeCell ref="A12:B12"/>
    <mergeCell ref="C12:D12"/>
    <mergeCell ref="M12:N12"/>
    <mergeCell ref="A13:B13"/>
    <mergeCell ref="C13:D13"/>
    <mergeCell ref="M13:N13"/>
    <mergeCell ref="L10:L11"/>
    <mergeCell ref="M10:N11"/>
    <mergeCell ref="O10:O11"/>
    <mergeCell ref="P10:P11"/>
    <mergeCell ref="Q10:Q11"/>
    <mergeCell ref="R10:R11"/>
    <mergeCell ref="A8:S8"/>
    <mergeCell ref="A9:N9"/>
    <mergeCell ref="O9:S9"/>
    <mergeCell ref="A10:B11"/>
    <mergeCell ref="C10:D10"/>
    <mergeCell ref="E10:E11"/>
    <mergeCell ref="F10:F11"/>
    <mergeCell ref="G10:G11"/>
    <mergeCell ref="H10:H11"/>
    <mergeCell ref="I10:K10"/>
    <mergeCell ref="P1:S1"/>
    <mergeCell ref="A3:Q3"/>
    <mergeCell ref="A4:S4"/>
    <mergeCell ref="A5:S5"/>
    <mergeCell ref="A6:S6"/>
    <mergeCell ref="A7:S7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J40"/>
  <sheetViews>
    <sheetView showGridLines="0" view="pageBreakPreview" zoomScaleSheetLayoutView="100" zoomScalePageLayoutView="0" workbookViewId="0" topLeftCell="A16">
      <selection activeCell="A4" sqref="A4:N4"/>
    </sheetView>
  </sheetViews>
  <sheetFormatPr defaultColWidth="9.140625" defaultRowHeight="12.75"/>
  <cols>
    <col min="1" max="3" width="13.7109375" style="207" customWidth="1"/>
    <col min="4" max="4" width="13.57421875" style="207" customWidth="1"/>
    <col min="5" max="6" width="13.00390625" style="207" customWidth="1"/>
    <col min="7" max="7" width="10.00390625" style="207" customWidth="1"/>
    <col min="8" max="8" width="12.00390625" style="207" customWidth="1"/>
    <col min="9" max="9" width="13.00390625" style="207" customWidth="1"/>
    <col min="10" max="10" width="9.28125" style="207" customWidth="1"/>
    <col min="11" max="11" width="9.140625" style="207" customWidth="1"/>
    <col min="12" max="12" width="9.57421875" style="207" customWidth="1"/>
    <col min="13" max="13" width="12.421875" style="207" customWidth="1"/>
    <col min="14" max="14" width="17.140625" style="207" customWidth="1"/>
    <col min="15" max="16384" width="9.140625" style="207" customWidth="1"/>
  </cols>
  <sheetData>
    <row r="1" spans="13:14" ht="15.75">
      <c r="M1" s="2761"/>
      <c r="N1" s="2761"/>
    </row>
    <row r="2" spans="1:14" ht="18.75" customHeight="1">
      <c r="A2" s="2762" t="s">
        <v>336</v>
      </c>
      <c r="B2" s="2762"/>
      <c r="C2" s="2762"/>
      <c r="D2" s="2762"/>
      <c r="E2" s="2762"/>
      <c r="F2" s="2762"/>
      <c r="G2" s="2762"/>
      <c r="H2" s="2762"/>
      <c r="I2" s="2762"/>
      <c r="J2" s="2762"/>
      <c r="K2" s="2762"/>
      <c r="L2" s="2762"/>
      <c r="M2" s="2762"/>
      <c r="N2" s="2762"/>
    </row>
    <row r="3" spans="1:14" ht="19.5" customHeight="1">
      <c r="A3" s="2763" t="s">
        <v>274</v>
      </c>
      <c r="B3" s="2763"/>
      <c r="C3" s="2763"/>
      <c r="D3" s="2763"/>
      <c r="E3" s="2763"/>
      <c r="F3" s="2763"/>
      <c r="G3" s="2763"/>
      <c r="H3" s="2763"/>
      <c r="I3" s="2763"/>
      <c r="J3" s="2763"/>
      <c r="K3" s="2763"/>
      <c r="L3" s="2763"/>
      <c r="M3" s="2763"/>
      <c r="N3" s="2763"/>
    </row>
    <row r="4" spans="1:14" ht="19.5" customHeight="1">
      <c r="A4" s="2763" t="s">
        <v>740</v>
      </c>
      <c r="B4" s="2763"/>
      <c r="C4" s="2763"/>
      <c r="D4" s="2763"/>
      <c r="E4" s="2763"/>
      <c r="F4" s="2763"/>
      <c r="G4" s="2763"/>
      <c r="H4" s="2763"/>
      <c r="I4" s="2763"/>
      <c r="J4" s="2763"/>
      <c r="K4" s="2763"/>
      <c r="L4" s="2763"/>
      <c r="M4" s="2763"/>
      <c r="N4" s="2763"/>
    </row>
    <row r="5" spans="1:14" ht="19.5" customHeight="1">
      <c r="A5" s="2763" t="s">
        <v>741</v>
      </c>
      <c r="B5" s="2763"/>
      <c r="C5" s="2763"/>
      <c r="D5" s="2763"/>
      <c r="E5" s="2763"/>
      <c r="F5" s="2763"/>
      <c r="G5" s="2763"/>
      <c r="H5" s="2763"/>
      <c r="I5" s="2763"/>
      <c r="J5" s="2763"/>
      <c r="K5" s="2763"/>
      <c r="L5" s="2763"/>
      <c r="M5" s="2763"/>
      <c r="N5" s="2763"/>
    </row>
    <row r="6" spans="1:14" ht="19.5" customHeight="1" thickBot="1">
      <c r="A6" s="2764" t="s">
        <v>742</v>
      </c>
      <c r="B6" s="2764"/>
      <c r="C6" s="2764"/>
      <c r="D6" s="2764"/>
      <c r="E6" s="2764"/>
      <c r="F6" s="2764"/>
      <c r="G6" s="2764"/>
      <c r="H6" s="2764"/>
      <c r="I6" s="2764"/>
      <c r="J6" s="2764"/>
      <c r="K6" s="2764"/>
      <c r="L6" s="2764"/>
      <c r="M6" s="2764"/>
      <c r="N6" s="2764"/>
    </row>
    <row r="7" spans="1:14" ht="19.5" customHeight="1" thickBot="1">
      <c r="A7" s="2766" t="s">
        <v>337</v>
      </c>
      <c r="B7" s="2767"/>
      <c r="C7" s="2767"/>
      <c r="D7" s="2768"/>
      <c r="E7" s="2768"/>
      <c r="F7" s="2768"/>
      <c r="G7" s="2768"/>
      <c r="H7" s="2768"/>
      <c r="I7" s="2768"/>
      <c r="J7" s="2769"/>
      <c r="K7" s="2769"/>
      <c r="L7" s="2769"/>
      <c r="M7" s="2769"/>
      <c r="N7" s="2770"/>
    </row>
    <row r="8" ht="13.5" thickBot="1"/>
    <row r="9" spans="1:14" ht="51" customHeight="1">
      <c r="A9" s="2771" t="s">
        <v>338</v>
      </c>
      <c r="B9" s="2758" t="s">
        <v>339</v>
      </c>
      <c r="C9" s="2756" t="s">
        <v>340</v>
      </c>
      <c r="D9" s="2757"/>
      <c r="E9" s="2758" t="s">
        <v>341</v>
      </c>
      <c r="F9" s="2756" t="s">
        <v>342</v>
      </c>
      <c r="G9" s="2757"/>
      <c r="H9" s="2758" t="s">
        <v>343</v>
      </c>
      <c r="I9" s="2758" t="s">
        <v>344</v>
      </c>
      <c r="J9" s="2756" t="s">
        <v>345</v>
      </c>
      <c r="K9" s="2757"/>
      <c r="L9" s="2758" t="s">
        <v>346</v>
      </c>
      <c r="M9" s="2758" t="s">
        <v>347</v>
      </c>
      <c r="N9" s="2782" t="s">
        <v>348</v>
      </c>
    </row>
    <row r="10" spans="1:14" ht="38.25" customHeight="1">
      <c r="A10" s="2772"/>
      <c r="B10" s="2759"/>
      <c r="C10" s="2765" t="s">
        <v>349</v>
      </c>
      <c r="D10" s="2765" t="s">
        <v>350</v>
      </c>
      <c r="E10" s="2759"/>
      <c r="F10" s="2765" t="s">
        <v>349</v>
      </c>
      <c r="G10" s="2765" t="s">
        <v>350</v>
      </c>
      <c r="H10" s="2759"/>
      <c r="I10" s="2759"/>
      <c r="J10" s="2765" t="s">
        <v>349</v>
      </c>
      <c r="K10" s="2765" t="s">
        <v>350</v>
      </c>
      <c r="L10" s="2759"/>
      <c r="M10" s="2759"/>
      <c r="N10" s="2783"/>
    </row>
    <row r="11" spans="1:14" ht="13.5" thickBot="1">
      <c r="A11" s="2773"/>
      <c r="B11" s="2760"/>
      <c r="C11" s="2760"/>
      <c r="D11" s="2760"/>
      <c r="E11" s="2760"/>
      <c r="F11" s="2760"/>
      <c r="G11" s="2760"/>
      <c r="H11" s="2760"/>
      <c r="I11" s="2760"/>
      <c r="J11" s="2760"/>
      <c r="K11" s="2760"/>
      <c r="L11" s="2760"/>
      <c r="M11" s="2760"/>
      <c r="N11" s="2784"/>
    </row>
    <row r="12" spans="1:14" ht="15.75" customHeight="1">
      <c r="A12" s="2774" t="s">
        <v>351</v>
      </c>
      <c r="B12" s="2775"/>
      <c r="C12" s="2775"/>
      <c r="D12" s="2775"/>
      <c r="E12" s="2775"/>
      <c r="F12" s="2775"/>
      <c r="G12" s="2775"/>
      <c r="H12" s="2775"/>
      <c r="I12" s="2775"/>
      <c r="J12" s="2775"/>
      <c r="K12" s="2775"/>
      <c r="L12" s="2775"/>
      <c r="M12" s="2775"/>
      <c r="N12" s="2776"/>
    </row>
    <row r="13" spans="1:14" s="212" customFormat="1" ht="15">
      <c r="A13" s="208"/>
      <c r="B13" s="209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1"/>
    </row>
    <row r="14" spans="1:14" s="212" customFormat="1" ht="15">
      <c r="A14" s="208"/>
      <c r="B14" s="209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</row>
    <row r="15" spans="1:14" s="212" customFormat="1" ht="15">
      <c r="A15" s="208"/>
      <c r="B15" s="209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1:14" s="212" customFormat="1" ht="15">
      <c r="A16" s="208"/>
      <c r="B16" s="209"/>
      <c r="C16" s="209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1"/>
    </row>
    <row r="17" spans="1:14" s="212" customFormat="1" ht="15">
      <c r="A17" s="208"/>
      <c r="B17" s="209"/>
      <c r="C17" s="209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1"/>
    </row>
    <row r="18" spans="1:14" s="212" customFormat="1" ht="15">
      <c r="A18" s="208"/>
      <c r="B18" s="209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/>
    </row>
    <row r="19" spans="1:14" s="212" customFormat="1" ht="15">
      <c r="A19" s="208"/>
      <c r="B19" s="209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</row>
    <row r="20" spans="1:14" s="212" customFormat="1" ht="15">
      <c r="A20" s="208"/>
      <c r="B20" s="209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1"/>
    </row>
    <row r="21" spans="1:14" s="212" customFormat="1" ht="15.75" thickBot="1">
      <c r="A21" s="213"/>
      <c r="B21" s="214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6"/>
    </row>
    <row r="22" spans="1:14" s="222" customFormat="1" ht="15" thickBot="1">
      <c r="A22" s="217" t="s">
        <v>352</v>
      </c>
      <c r="B22" s="218"/>
      <c r="C22" s="218"/>
      <c r="D22" s="219"/>
      <c r="E22" s="219"/>
      <c r="F22" s="219"/>
      <c r="G22" s="220"/>
      <c r="H22" s="220"/>
      <c r="I22" s="220"/>
      <c r="J22" s="219"/>
      <c r="K22" s="219"/>
      <c r="L22" s="219"/>
      <c r="M22" s="220"/>
      <c r="N22" s="221"/>
    </row>
    <row r="23" spans="1:14" ht="15.75" customHeight="1">
      <c r="A23" s="2777" t="s">
        <v>353</v>
      </c>
      <c r="B23" s="2778"/>
      <c r="C23" s="2778"/>
      <c r="D23" s="2778"/>
      <c r="E23" s="2778"/>
      <c r="F23" s="2778"/>
      <c r="G23" s="2778"/>
      <c r="H23" s="2778"/>
      <c r="I23" s="2778"/>
      <c r="J23" s="2778"/>
      <c r="K23" s="2778"/>
      <c r="L23" s="2778"/>
      <c r="M23" s="2778"/>
      <c r="N23" s="2779"/>
    </row>
    <row r="24" spans="1:14" s="212" customFormat="1" ht="15">
      <c r="A24" s="208"/>
      <c r="B24" s="209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</row>
    <row r="25" spans="1:14" s="212" customFormat="1" ht="15">
      <c r="A25" s="208"/>
      <c r="B25" s="209"/>
      <c r="C25" s="209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</row>
    <row r="26" spans="1:14" s="212" customFormat="1" ht="15">
      <c r="A26" s="208"/>
      <c r="B26" s="209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</row>
    <row r="27" spans="1:14" s="212" customFormat="1" ht="15">
      <c r="A27" s="208"/>
      <c r="B27" s="209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</row>
    <row r="28" spans="1:14" s="212" customFormat="1" ht="15">
      <c r="A28" s="208"/>
      <c r="B28" s="209"/>
      <c r="C28" s="20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</row>
    <row r="29" spans="1:14" s="212" customFormat="1" ht="15">
      <c r="A29" s="208"/>
      <c r="B29" s="209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</row>
    <row r="30" spans="1:14" s="212" customFormat="1" ht="15">
      <c r="A30" s="208"/>
      <c r="B30" s="209"/>
      <c r="C30" s="20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4" s="212" customFormat="1" ht="15">
      <c r="A31" s="208"/>
      <c r="B31" s="209"/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14" s="212" customFormat="1" ht="15.75" thickBot="1">
      <c r="A32" s="213"/>
      <c r="B32" s="214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6"/>
    </row>
    <row r="33" spans="1:14" s="228" customFormat="1" ht="15" thickBot="1">
      <c r="A33" s="223" t="s">
        <v>352</v>
      </c>
      <c r="B33" s="224"/>
      <c r="C33" s="224"/>
      <c r="D33" s="225"/>
      <c r="E33" s="225"/>
      <c r="F33" s="225"/>
      <c r="G33" s="226"/>
      <c r="H33" s="226"/>
      <c r="I33" s="226"/>
      <c r="J33" s="225"/>
      <c r="K33" s="225"/>
      <c r="L33" s="225"/>
      <c r="M33" s="226"/>
      <c r="N33" s="227"/>
    </row>
    <row r="34" spans="1:14" s="228" customFormat="1" ht="15" thickBot="1">
      <c r="A34" s="223" t="s">
        <v>130</v>
      </c>
      <c r="B34" s="224"/>
      <c r="C34" s="224"/>
      <c r="D34" s="225"/>
      <c r="E34" s="225"/>
      <c r="F34" s="225"/>
      <c r="G34" s="226"/>
      <c r="H34" s="226"/>
      <c r="I34" s="226"/>
      <c r="J34" s="225"/>
      <c r="K34" s="225"/>
      <c r="L34" s="225"/>
      <c r="M34" s="226"/>
      <c r="N34" s="227"/>
    </row>
    <row r="35" spans="1:14" s="231" customFormat="1" ht="14.25">
      <c r="A35" s="229"/>
      <c r="B35" s="229"/>
      <c r="C35" s="229"/>
      <c r="D35" s="229"/>
      <c r="E35" s="229"/>
      <c r="F35" s="229"/>
      <c r="G35" s="230"/>
      <c r="H35" s="230"/>
      <c r="I35" s="230"/>
      <c r="J35" s="229"/>
      <c r="K35" s="229"/>
      <c r="L35" s="229"/>
      <c r="M35" s="230"/>
      <c r="N35" s="230"/>
    </row>
    <row r="36" spans="1:14" s="232" customFormat="1" ht="19.5" customHeight="1">
      <c r="A36" s="2780" t="s">
        <v>354</v>
      </c>
      <c r="B36" s="2780"/>
      <c r="C36" s="2780"/>
      <c r="D36" s="2780"/>
      <c r="E36" s="2780"/>
      <c r="F36" s="2780"/>
      <c r="G36" s="2780"/>
      <c r="H36" s="2780"/>
      <c r="I36" s="2780"/>
      <c r="J36" s="2780"/>
      <c r="K36" s="2780"/>
      <c r="L36" s="2780"/>
      <c r="M36" s="2780"/>
      <c r="N36" s="2780"/>
    </row>
    <row r="37" spans="1:62" ht="12.75">
      <c r="A37" s="2780"/>
      <c r="B37" s="2780"/>
      <c r="C37" s="2780"/>
      <c r="D37" s="2780"/>
      <c r="E37" s="2780"/>
      <c r="F37" s="2780"/>
      <c r="G37" s="2780"/>
      <c r="H37" s="2780"/>
      <c r="I37" s="2780"/>
      <c r="J37" s="2780"/>
      <c r="K37" s="2780"/>
      <c r="L37" s="2780"/>
      <c r="M37" s="2780"/>
      <c r="N37" s="2780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</row>
    <row r="38" spans="1:26" s="232" customFormat="1" ht="26.25" customHeight="1">
      <c r="A38" s="2781" t="s">
        <v>355</v>
      </c>
      <c r="B38" s="2781"/>
      <c r="C38" s="2781"/>
      <c r="D38" s="2781"/>
      <c r="E38" s="2781"/>
      <c r="F38" s="2781"/>
      <c r="G38" s="2781"/>
      <c r="H38" s="2781"/>
      <c r="I38" s="2781"/>
      <c r="J38" s="2781"/>
      <c r="K38" s="2781"/>
      <c r="L38" s="2781"/>
      <c r="M38" s="2781"/>
      <c r="N38" s="2781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</row>
    <row r="39" s="232" customFormat="1" ht="15.75"/>
    <row r="40" spans="1:14" s="232" customFormat="1" ht="15.75">
      <c r="A40" s="2781" t="s">
        <v>356</v>
      </c>
      <c r="B40" s="2781"/>
      <c r="C40" s="2781"/>
      <c r="D40" s="2781"/>
      <c r="E40" s="2781"/>
      <c r="F40" s="2781"/>
      <c r="G40" s="2781"/>
      <c r="H40" s="2781"/>
      <c r="I40" s="2781"/>
      <c r="J40" s="2781"/>
      <c r="K40" s="2781"/>
      <c r="L40" s="2781"/>
      <c r="M40" s="2781"/>
      <c r="N40" s="2781"/>
    </row>
  </sheetData>
  <sheetProtection/>
  <mergeCells count="30">
    <mergeCell ref="A12:N12"/>
    <mergeCell ref="A23:N23"/>
    <mergeCell ref="A36:N37"/>
    <mergeCell ref="A38:N38"/>
    <mergeCell ref="A40:N40"/>
    <mergeCell ref="L9:L11"/>
    <mergeCell ref="M9:M11"/>
    <mergeCell ref="N9:N11"/>
    <mergeCell ref="C10:C11"/>
    <mergeCell ref="D10:D11"/>
    <mergeCell ref="F10:F11"/>
    <mergeCell ref="G10:G11"/>
    <mergeCell ref="J10:J11"/>
    <mergeCell ref="K10:K11"/>
    <mergeCell ref="A7:I7"/>
    <mergeCell ref="J7:N7"/>
    <mergeCell ref="A9:A11"/>
    <mergeCell ref="B9:B11"/>
    <mergeCell ref="C9:D9"/>
    <mergeCell ref="E9:E11"/>
    <mergeCell ref="F9:G9"/>
    <mergeCell ref="H9:H11"/>
    <mergeCell ref="I9:I11"/>
    <mergeCell ref="J9:K9"/>
    <mergeCell ref="M1:N1"/>
    <mergeCell ref="A2:N2"/>
    <mergeCell ref="A3:N3"/>
    <mergeCell ref="A4:N4"/>
    <mergeCell ref="A5:N5"/>
    <mergeCell ref="A6:N6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12726" r:id="rId1"/>
    <oleObject progId="Equation.3" shapeId="1272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7"/>
  <sheetViews>
    <sheetView view="pageBreakPreview" zoomScale="115" zoomScaleSheetLayoutView="115" zoomScalePageLayoutView="0" workbookViewId="0" topLeftCell="A7">
      <selection activeCell="A18" sqref="A18:D24"/>
    </sheetView>
  </sheetViews>
  <sheetFormatPr defaultColWidth="9.140625" defaultRowHeight="12.75"/>
  <cols>
    <col min="1" max="1" width="6.7109375" style="0" bestFit="1" customWidth="1"/>
    <col min="2" max="2" width="31.00390625" style="0" customWidth="1"/>
    <col min="3" max="3" width="16.421875" style="0" customWidth="1"/>
    <col min="4" max="6" width="13.7109375" style="0" customWidth="1"/>
  </cols>
  <sheetData>
    <row r="1" spans="1:7" ht="20.25">
      <c r="A1" s="2790">
        <f>Анкета!A5</f>
        <v>0</v>
      </c>
      <c r="B1" s="2790"/>
      <c r="C1" s="2790"/>
      <c r="D1" s="2790"/>
      <c r="E1" s="2790"/>
      <c r="F1" s="2790"/>
      <c r="G1" s="1070"/>
    </row>
    <row r="2" spans="1:7" ht="12.75">
      <c r="A2" s="1070"/>
      <c r="B2" s="1070"/>
      <c r="C2" s="1070"/>
      <c r="D2" s="1070"/>
      <c r="E2" s="1070"/>
      <c r="F2" s="1070"/>
      <c r="G2" s="1070"/>
    </row>
    <row r="3" spans="1:14" ht="33.75" customHeight="1">
      <c r="A3" s="2797" t="s">
        <v>847</v>
      </c>
      <c r="B3" s="2797"/>
      <c r="C3" s="2797"/>
      <c r="D3" s="2797"/>
      <c r="E3" s="2797"/>
      <c r="F3" s="2797"/>
      <c r="G3" s="1786"/>
      <c r="H3" s="564"/>
      <c r="I3" s="564"/>
      <c r="J3" s="564"/>
      <c r="K3" s="564"/>
      <c r="L3" s="564"/>
      <c r="M3" s="564"/>
      <c r="N3" s="564"/>
    </row>
    <row r="4" spans="1:7" ht="13.5" thickBot="1">
      <c r="A4" s="1070"/>
      <c r="B4" s="1070"/>
      <c r="C4" s="1070"/>
      <c r="D4" s="1070"/>
      <c r="E4" s="1070"/>
      <c r="F4" s="1070"/>
      <c r="G4" s="1070"/>
    </row>
    <row r="5" spans="1:9" ht="75.75" thickBot="1">
      <c r="A5" s="1787" t="s">
        <v>22</v>
      </c>
      <c r="B5" s="1788" t="s">
        <v>23</v>
      </c>
      <c r="C5" s="1788" t="s">
        <v>24</v>
      </c>
      <c r="D5" s="1788" t="s">
        <v>669</v>
      </c>
      <c r="E5" s="1788" t="s">
        <v>670</v>
      </c>
      <c r="F5" s="1789" t="s">
        <v>671</v>
      </c>
      <c r="G5" s="1790"/>
      <c r="H5" s="386"/>
      <c r="I5" s="386"/>
    </row>
    <row r="6" spans="1:9" ht="15" thickBot="1">
      <c r="A6" s="2791" t="s">
        <v>683</v>
      </c>
      <c r="B6" s="2792"/>
      <c r="C6" s="2792"/>
      <c r="D6" s="2792"/>
      <c r="E6" s="2792"/>
      <c r="F6" s="2793"/>
      <c r="G6" s="1790"/>
      <c r="H6" s="386"/>
      <c r="I6" s="386"/>
    </row>
    <row r="7" spans="1:9" ht="15.75" thickBot="1">
      <c r="A7" s="1791" t="s">
        <v>45</v>
      </c>
      <c r="B7" s="1792" t="s">
        <v>684</v>
      </c>
      <c r="C7" s="1792" t="s">
        <v>685</v>
      </c>
      <c r="D7" s="1792">
        <v>1</v>
      </c>
      <c r="E7" s="1792"/>
      <c r="F7" s="2440">
        <f>D7*E7</f>
        <v>0</v>
      </c>
      <c r="G7" s="1790"/>
      <c r="H7" s="386"/>
      <c r="I7" s="386"/>
    </row>
    <row r="8" spans="1:9" ht="15" thickBot="1">
      <c r="A8" s="2791" t="s">
        <v>682</v>
      </c>
      <c r="B8" s="2792"/>
      <c r="C8" s="2792"/>
      <c r="D8" s="2792"/>
      <c r="E8" s="2792"/>
      <c r="F8" s="2793"/>
      <c r="G8" s="1790"/>
      <c r="H8" s="386"/>
      <c r="I8" s="386"/>
    </row>
    <row r="9" spans="1:7" ht="44.25" customHeight="1">
      <c r="A9" s="1793" t="s">
        <v>45</v>
      </c>
      <c r="B9" s="1794" t="s">
        <v>672</v>
      </c>
      <c r="C9" s="1795" t="s">
        <v>604</v>
      </c>
      <c r="D9" s="1795" t="s">
        <v>604</v>
      </c>
      <c r="E9" s="1795" t="s">
        <v>604</v>
      </c>
      <c r="F9" s="1796" t="s">
        <v>604</v>
      </c>
      <c r="G9" s="1070"/>
    </row>
    <row r="10" spans="1:7" ht="14.25">
      <c r="A10" s="1797" t="s">
        <v>67</v>
      </c>
      <c r="B10" s="1798" t="s">
        <v>673</v>
      </c>
      <c r="C10" s="1799" t="s">
        <v>675</v>
      </c>
      <c r="D10" s="1806">
        <v>11</v>
      </c>
      <c r="E10" s="1800"/>
      <c r="F10" s="1808">
        <f>D10*E10</f>
        <v>0</v>
      </c>
      <c r="G10" s="1070"/>
    </row>
    <row r="11" spans="1:7" ht="42.75">
      <c r="A11" s="1797" t="s">
        <v>68</v>
      </c>
      <c r="B11" s="1798" t="s">
        <v>674</v>
      </c>
      <c r="C11" s="1799" t="s">
        <v>675</v>
      </c>
      <c r="D11" s="1806">
        <v>0.06</v>
      </c>
      <c r="E11" s="1801"/>
      <c r="F11" s="1808">
        <f>D11*E11</f>
        <v>0</v>
      </c>
      <c r="G11" s="1070"/>
    </row>
    <row r="12" spans="1:7" ht="28.5">
      <c r="A12" s="1797" t="s">
        <v>51</v>
      </c>
      <c r="B12" s="1798" t="s">
        <v>676</v>
      </c>
      <c r="C12" s="1799" t="s">
        <v>677</v>
      </c>
      <c r="D12" s="1806">
        <v>5</v>
      </c>
      <c r="E12" s="1800"/>
      <c r="F12" s="1808">
        <f>D12*E12</f>
        <v>0</v>
      </c>
      <c r="G12" s="1070"/>
    </row>
    <row r="13" spans="1:7" ht="28.5">
      <c r="A13" s="1797" t="s">
        <v>52</v>
      </c>
      <c r="B13" s="1798" t="s">
        <v>678</v>
      </c>
      <c r="C13" s="1799" t="s">
        <v>680</v>
      </c>
      <c r="D13" s="1806">
        <v>25</v>
      </c>
      <c r="E13" s="1800"/>
      <c r="F13" s="1808">
        <f>D13*E13</f>
        <v>0</v>
      </c>
      <c r="G13" s="1070"/>
    </row>
    <row r="14" spans="1:7" ht="57" customHeight="1" thickBot="1">
      <c r="A14" s="1802" t="s">
        <v>53</v>
      </c>
      <c r="B14" s="1803" t="s">
        <v>679</v>
      </c>
      <c r="C14" s="1804" t="s">
        <v>681</v>
      </c>
      <c r="D14" s="1807">
        <v>0.5</v>
      </c>
      <c r="E14" s="1805"/>
      <c r="F14" s="1809">
        <f>D14*E14</f>
        <v>0</v>
      </c>
      <c r="G14" s="1070"/>
    </row>
    <row r="15" spans="1:7" ht="28.5" customHeight="1" thickBot="1">
      <c r="A15" s="2794" t="s">
        <v>686</v>
      </c>
      <c r="B15" s="2795"/>
      <c r="C15" s="2795"/>
      <c r="D15" s="2795"/>
      <c r="E15" s="2796"/>
      <c r="F15" s="2439">
        <f>F10+F11+F12+F13+F14</f>
        <v>0</v>
      </c>
      <c r="G15" s="1070"/>
    </row>
    <row r="16" spans="1:7" ht="12.75">
      <c r="A16" s="1070"/>
      <c r="B16" s="1790"/>
      <c r="C16" s="1070"/>
      <c r="D16" s="1070"/>
      <c r="E16" s="1070"/>
      <c r="F16" s="1070"/>
      <c r="G16" s="1070"/>
    </row>
    <row r="17" spans="1:7" ht="15.75" thickBot="1">
      <c r="A17" s="2798" t="s">
        <v>392</v>
      </c>
      <c r="B17" s="2798"/>
      <c r="C17" s="1070"/>
      <c r="D17" s="1070"/>
      <c r="E17" s="1070"/>
      <c r="F17" s="1070"/>
      <c r="G17" s="1070"/>
    </row>
    <row r="18" spans="1:7" ht="12.75">
      <c r="A18" s="2799" t="s">
        <v>820</v>
      </c>
      <c r="B18" s="2800"/>
      <c r="C18" s="2800"/>
      <c r="D18" s="2801"/>
      <c r="E18" s="1070"/>
      <c r="F18" s="1070"/>
      <c r="G18" s="1070"/>
    </row>
    <row r="19" spans="1:7" ht="12.75">
      <c r="A19" s="2802"/>
      <c r="B19" s="2803"/>
      <c r="C19" s="2803"/>
      <c r="D19" s="2804"/>
      <c r="E19" s="1070"/>
      <c r="F19" s="1070"/>
      <c r="G19" s="1070"/>
    </row>
    <row r="20" spans="1:7" ht="12.75">
      <c r="A20" s="2802"/>
      <c r="B20" s="2803"/>
      <c r="C20" s="2803"/>
      <c r="D20" s="2804"/>
      <c r="E20" s="1070"/>
      <c r="F20" s="1070"/>
      <c r="G20" s="1070"/>
    </row>
    <row r="21" spans="1:7" ht="12.75">
      <c r="A21" s="2802"/>
      <c r="B21" s="2803"/>
      <c r="C21" s="2803"/>
      <c r="D21" s="2804"/>
      <c r="E21" s="1070"/>
      <c r="F21" s="1070"/>
      <c r="G21" s="1070"/>
    </row>
    <row r="22" spans="1:7" ht="12.75">
      <c r="A22" s="2802"/>
      <c r="B22" s="2803"/>
      <c r="C22" s="2803"/>
      <c r="D22" s="2804"/>
      <c r="E22" s="1070"/>
      <c r="F22" s="1070"/>
      <c r="G22" s="1070"/>
    </row>
    <row r="23" spans="1:7" ht="12.75">
      <c r="A23" s="2802"/>
      <c r="B23" s="2803"/>
      <c r="C23" s="2803"/>
      <c r="D23" s="2804"/>
      <c r="E23" s="1070"/>
      <c r="F23" s="1070"/>
      <c r="G23" s="1070"/>
    </row>
    <row r="24" spans="1:7" ht="13.5" thickBot="1">
      <c r="A24" s="2805"/>
      <c r="B24" s="2806"/>
      <c r="C24" s="2806"/>
      <c r="D24" s="2807"/>
      <c r="E24" s="1070"/>
      <c r="F24" s="1070"/>
      <c r="G24" s="1070"/>
    </row>
    <row r="25" spans="1:7" ht="12.75">
      <c r="A25" s="1070"/>
      <c r="B25" s="1070"/>
      <c r="C25" s="1070"/>
      <c r="D25" s="1070"/>
      <c r="E25" s="1070"/>
      <c r="F25" s="1070"/>
      <c r="G25" s="1070"/>
    </row>
    <row r="26" spans="1:7" ht="12.75">
      <c r="A26" s="1070"/>
      <c r="B26" s="1070"/>
      <c r="C26" s="1070"/>
      <c r="D26" s="1070"/>
      <c r="E26" s="1070"/>
      <c r="F26" s="1070"/>
      <c r="G26" s="1070"/>
    </row>
    <row r="27" spans="1:7" ht="12.75">
      <c r="A27" s="2785" t="s">
        <v>122</v>
      </c>
      <c r="B27" s="2786"/>
      <c r="C27" s="1810"/>
      <c r="D27" s="1811"/>
      <c r="E27" s="2787"/>
      <c r="F27" s="2787"/>
      <c r="G27" s="1070"/>
    </row>
    <row r="28" spans="1:7" ht="12.75">
      <c r="A28" s="1070"/>
      <c r="B28" s="1070"/>
      <c r="C28" s="1070"/>
      <c r="D28" s="1070"/>
      <c r="E28" s="2788" t="s">
        <v>182</v>
      </c>
      <c r="F28" s="2789"/>
      <c r="G28" s="1070"/>
    </row>
    <row r="29" spans="1:7" ht="12.75">
      <c r="A29" s="1070"/>
      <c r="B29" s="1070"/>
      <c r="C29" s="1070"/>
      <c r="D29" s="1070"/>
      <c r="E29" s="1070"/>
      <c r="F29" s="1070"/>
      <c r="G29" s="1070"/>
    </row>
    <row r="30" spans="1:7" ht="12.75">
      <c r="A30" s="1070"/>
      <c r="B30" s="1070"/>
      <c r="C30" s="1070"/>
      <c r="D30" s="1070"/>
      <c r="E30" s="1070"/>
      <c r="F30" s="1070"/>
      <c r="G30" s="1070"/>
    </row>
    <row r="31" spans="1:7" ht="12.75">
      <c r="A31" s="1070"/>
      <c r="B31" s="1070"/>
      <c r="C31" s="1070"/>
      <c r="D31" s="1070"/>
      <c r="E31" s="1070"/>
      <c r="F31" s="1070"/>
      <c r="G31" s="1070"/>
    </row>
    <row r="32" spans="1:7" ht="12.75">
      <c r="A32" s="1070"/>
      <c r="B32" s="1070"/>
      <c r="C32" s="1070"/>
      <c r="D32" s="1070"/>
      <c r="E32" s="1070"/>
      <c r="F32" s="1070"/>
      <c r="G32" s="1070"/>
    </row>
    <row r="33" spans="1:7" ht="12.75">
      <c r="A33" s="1070"/>
      <c r="B33" s="1070"/>
      <c r="C33" s="1070"/>
      <c r="D33" s="1070"/>
      <c r="E33" s="1070"/>
      <c r="F33" s="1070"/>
      <c r="G33" s="1070"/>
    </row>
    <row r="34" spans="1:7" ht="12.75">
      <c r="A34" s="1070"/>
      <c r="B34" s="1070"/>
      <c r="C34" s="1070"/>
      <c r="D34" s="1070"/>
      <c r="E34" s="1070"/>
      <c r="F34" s="1070"/>
      <c r="G34" s="1070"/>
    </row>
    <row r="35" spans="1:7" ht="12.75">
      <c r="A35" s="1070"/>
      <c r="B35" s="1070"/>
      <c r="C35" s="1070"/>
      <c r="D35" s="1070"/>
      <c r="E35" s="1070"/>
      <c r="F35" s="1070"/>
      <c r="G35" s="1070"/>
    </row>
    <row r="36" spans="1:7" ht="12.75">
      <c r="A36" s="1070"/>
      <c r="B36" s="1070"/>
      <c r="C36" s="1070"/>
      <c r="D36" s="1070"/>
      <c r="E36" s="1070"/>
      <c r="F36" s="1070"/>
      <c r="G36" s="1070"/>
    </row>
    <row r="37" spans="1:7" ht="12.75">
      <c r="A37" s="1070"/>
      <c r="B37" s="1070"/>
      <c r="C37" s="1070"/>
      <c r="D37" s="1070"/>
      <c r="E37" s="1070"/>
      <c r="F37" s="1070"/>
      <c r="G37" s="1070"/>
    </row>
    <row r="38" spans="1:7" ht="12.75">
      <c r="A38" s="1070"/>
      <c r="B38" s="1070"/>
      <c r="C38" s="1070"/>
      <c r="D38" s="1070"/>
      <c r="E38" s="1070"/>
      <c r="F38" s="1070"/>
      <c r="G38" s="1070"/>
    </row>
    <row r="39" spans="1:7" ht="12.75">
      <c r="A39" s="1070"/>
      <c r="B39" s="1070"/>
      <c r="C39" s="1070"/>
      <c r="D39" s="1070"/>
      <c r="E39" s="1070"/>
      <c r="F39" s="1070"/>
      <c r="G39" s="1070"/>
    </row>
    <row r="40" spans="1:7" ht="12.75">
      <c r="A40" s="1070"/>
      <c r="B40" s="1070"/>
      <c r="C40" s="1070"/>
      <c r="D40" s="1070"/>
      <c r="E40" s="1070"/>
      <c r="F40" s="1070"/>
      <c r="G40" s="1070"/>
    </row>
    <row r="41" spans="1:7" ht="12.75">
      <c r="A41" s="1070"/>
      <c r="B41" s="1070"/>
      <c r="C41" s="1070"/>
      <c r="D41" s="1070"/>
      <c r="E41" s="1070"/>
      <c r="F41" s="1070"/>
      <c r="G41" s="1070"/>
    </row>
    <row r="42" spans="1:7" ht="12.75">
      <c r="A42" s="1070"/>
      <c r="B42" s="1070"/>
      <c r="C42" s="1070"/>
      <c r="D42" s="1070"/>
      <c r="E42" s="1070"/>
      <c r="F42" s="1070"/>
      <c r="G42" s="1070"/>
    </row>
    <row r="43" spans="1:7" ht="12.75">
      <c r="A43" s="1070"/>
      <c r="B43" s="1070"/>
      <c r="C43" s="1070"/>
      <c r="D43" s="1070"/>
      <c r="E43" s="1070"/>
      <c r="F43" s="1070"/>
      <c r="G43" s="1070"/>
    </row>
    <row r="44" spans="1:7" ht="12.75">
      <c r="A44" s="1070"/>
      <c r="B44" s="1070"/>
      <c r="C44" s="1070"/>
      <c r="D44" s="1070"/>
      <c r="E44" s="1070"/>
      <c r="F44" s="1070"/>
      <c r="G44" s="1070"/>
    </row>
    <row r="45" spans="1:7" ht="12.75">
      <c r="A45" s="1070"/>
      <c r="B45" s="1070"/>
      <c r="C45" s="1070"/>
      <c r="D45" s="1070"/>
      <c r="E45" s="1070"/>
      <c r="F45" s="1070"/>
      <c r="G45" s="1070"/>
    </row>
    <row r="46" spans="1:7" ht="12.75">
      <c r="A46" s="1070"/>
      <c r="B46" s="1070"/>
      <c r="C46" s="1070"/>
      <c r="D46" s="1070"/>
      <c r="E46" s="1070"/>
      <c r="F46" s="1070"/>
      <c r="G46" s="1070"/>
    </row>
    <row r="47" spans="1:7" ht="12.75">
      <c r="A47" s="1070"/>
      <c r="B47" s="1070"/>
      <c r="C47" s="1070"/>
      <c r="D47" s="1070"/>
      <c r="E47" s="1070"/>
      <c r="F47" s="1070"/>
      <c r="G47" s="1070"/>
    </row>
    <row r="48" spans="1:7" ht="12.75">
      <c r="A48" s="1070"/>
      <c r="B48" s="1070"/>
      <c r="C48" s="1070"/>
      <c r="D48" s="1070"/>
      <c r="E48" s="1070"/>
      <c r="F48" s="1070"/>
      <c r="G48" s="1070"/>
    </row>
    <row r="49" spans="1:7" ht="12.75">
      <c r="A49" s="1070"/>
      <c r="B49" s="1070"/>
      <c r="C49" s="1070"/>
      <c r="D49" s="1070"/>
      <c r="E49" s="1070"/>
      <c r="F49" s="1070"/>
      <c r="G49" s="1070"/>
    </row>
    <row r="50" spans="1:7" ht="12.75">
      <c r="A50" s="1070"/>
      <c r="B50" s="1070"/>
      <c r="C50" s="1070"/>
      <c r="D50" s="1070"/>
      <c r="E50" s="1070"/>
      <c r="F50" s="1070"/>
      <c r="G50" s="1070"/>
    </row>
    <row r="51" spans="1:7" ht="12.75">
      <c r="A51" s="1070"/>
      <c r="B51" s="1070"/>
      <c r="C51" s="1070"/>
      <c r="D51" s="1070"/>
      <c r="E51" s="1070"/>
      <c r="F51" s="1070"/>
      <c r="G51" s="1070"/>
    </row>
    <row r="52" spans="1:7" ht="12.75">
      <c r="A52" s="1070"/>
      <c r="B52" s="1070"/>
      <c r="C52" s="1070"/>
      <c r="D52" s="1070"/>
      <c r="E52" s="1070"/>
      <c r="F52" s="1070"/>
      <c r="G52" s="1070"/>
    </row>
    <row r="53" spans="1:7" ht="12.75">
      <c r="A53" s="1070"/>
      <c r="B53" s="1070"/>
      <c r="C53" s="1070"/>
      <c r="D53" s="1070"/>
      <c r="E53" s="1070"/>
      <c r="F53" s="1070"/>
      <c r="G53" s="1070"/>
    </row>
    <row r="54" spans="1:7" ht="12.75">
      <c r="A54" s="1070"/>
      <c r="B54" s="1070"/>
      <c r="C54" s="1070"/>
      <c r="D54" s="1070"/>
      <c r="E54" s="1070"/>
      <c r="F54" s="1070"/>
      <c r="G54" s="1070"/>
    </row>
    <row r="55" spans="1:7" ht="12.75">
      <c r="A55" s="1070"/>
      <c r="B55" s="1070"/>
      <c r="C55" s="1070"/>
      <c r="D55" s="1070"/>
      <c r="E55" s="1070"/>
      <c r="F55" s="1070"/>
      <c r="G55" s="1070"/>
    </row>
    <row r="56" spans="1:7" ht="12.75">
      <c r="A56" s="1070"/>
      <c r="B56" s="1070"/>
      <c r="C56" s="1070"/>
      <c r="D56" s="1070"/>
      <c r="E56" s="1070"/>
      <c r="F56" s="1070"/>
      <c r="G56" s="1070"/>
    </row>
    <row r="57" spans="1:7" ht="12.75">
      <c r="A57" s="1070"/>
      <c r="B57" s="1070"/>
      <c r="C57" s="1070"/>
      <c r="D57" s="1070"/>
      <c r="E57" s="1070"/>
      <c r="F57" s="1070"/>
      <c r="G57" s="1070"/>
    </row>
    <row r="58" spans="1:7" ht="12.75">
      <c r="A58" s="1070"/>
      <c r="B58" s="1070"/>
      <c r="C58" s="1070"/>
      <c r="D58" s="1070"/>
      <c r="E58" s="1070"/>
      <c r="F58" s="1070"/>
      <c r="G58" s="1070"/>
    </row>
    <row r="59" spans="1:7" ht="12.75">
      <c r="A59" s="1070"/>
      <c r="B59" s="1070"/>
      <c r="C59" s="1070"/>
      <c r="D59" s="1070"/>
      <c r="E59" s="1070"/>
      <c r="F59" s="1070"/>
      <c r="G59" s="1070"/>
    </row>
    <row r="60" spans="1:7" ht="12.75">
      <c r="A60" s="1070"/>
      <c r="B60" s="1070"/>
      <c r="C60" s="1070"/>
      <c r="D60" s="1070"/>
      <c r="E60" s="1070"/>
      <c r="F60" s="1070"/>
      <c r="G60" s="1070"/>
    </row>
    <row r="61" spans="1:7" ht="12.75">
      <c r="A61" s="1070"/>
      <c r="B61" s="1070"/>
      <c r="C61" s="1070"/>
      <c r="D61" s="1070"/>
      <c r="E61" s="1070"/>
      <c r="F61" s="1070"/>
      <c r="G61" s="1070"/>
    </row>
    <row r="62" spans="1:7" ht="12.75">
      <c r="A62" s="1070"/>
      <c r="B62" s="1070"/>
      <c r="C62" s="1070"/>
      <c r="D62" s="1070"/>
      <c r="E62" s="1070"/>
      <c r="F62" s="1070"/>
      <c r="G62" s="1070"/>
    </row>
    <row r="63" spans="1:7" ht="12.75">
      <c r="A63" s="1070"/>
      <c r="B63" s="1070"/>
      <c r="C63" s="1070"/>
      <c r="D63" s="1070"/>
      <c r="E63" s="1070"/>
      <c r="F63" s="1070"/>
      <c r="G63" s="1070"/>
    </row>
    <row r="64" spans="1:7" ht="12.75">
      <c r="A64" s="1070"/>
      <c r="B64" s="1070"/>
      <c r="C64" s="1070"/>
      <c r="D64" s="1070"/>
      <c r="E64" s="1070"/>
      <c r="F64" s="1070"/>
      <c r="G64" s="1070"/>
    </row>
    <row r="65" spans="1:7" ht="12.75">
      <c r="A65" s="1070"/>
      <c r="B65" s="1070"/>
      <c r="C65" s="1070"/>
      <c r="D65" s="1070"/>
      <c r="E65" s="1070"/>
      <c r="F65" s="1070"/>
      <c r="G65" s="1070"/>
    </row>
    <row r="66" spans="1:7" ht="12.75">
      <c r="A66" s="1070"/>
      <c r="B66" s="1070"/>
      <c r="C66" s="1070"/>
      <c r="D66" s="1070"/>
      <c r="E66" s="1070"/>
      <c r="F66" s="1070"/>
      <c r="G66" s="1070"/>
    </row>
    <row r="67" spans="1:7" ht="12.75">
      <c r="A67" s="1070"/>
      <c r="B67" s="1070"/>
      <c r="C67" s="1070"/>
      <c r="D67" s="1070"/>
      <c r="E67" s="1070"/>
      <c r="F67" s="1070"/>
      <c r="G67" s="1070"/>
    </row>
    <row r="68" spans="1:7" ht="12.75">
      <c r="A68" s="1070"/>
      <c r="B68" s="1070"/>
      <c r="C68" s="1070"/>
      <c r="D68" s="1070"/>
      <c r="E68" s="1070"/>
      <c r="F68" s="1070"/>
      <c r="G68" s="1070"/>
    </row>
    <row r="69" spans="1:7" ht="12.75">
      <c r="A69" s="1070"/>
      <c r="B69" s="1070"/>
      <c r="C69" s="1070"/>
      <c r="D69" s="1070"/>
      <c r="E69" s="1070"/>
      <c r="F69" s="1070"/>
      <c r="G69" s="1070"/>
    </row>
    <row r="70" spans="1:7" ht="12.75">
      <c r="A70" s="1070"/>
      <c r="B70" s="1070"/>
      <c r="C70" s="1070"/>
      <c r="D70" s="1070"/>
      <c r="E70" s="1070"/>
      <c r="F70" s="1070"/>
      <c r="G70" s="1070"/>
    </row>
    <row r="71" spans="1:7" ht="12.75">
      <c r="A71" s="1070"/>
      <c r="B71" s="1070"/>
      <c r="C71" s="1070"/>
      <c r="D71" s="1070"/>
      <c r="E71" s="1070"/>
      <c r="F71" s="1070"/>
      <c r="G71" s="1070"/>
    </row>
    <row r="72" spans="1:7" ht="12.75">
      <c r="A72" s="1070"/>
      <c r="B72" s="1070"/>
      <c r="C72" s="1070"/>
      <c r="D72" s="1070"/>
      <c r="E72" s="1070"/>
      <c r="F72" s="1070"/>
      <c r="G72" s="1070"/>
    </row>
    <row r="73" spans="1:7" ht="12.75">
      <c r="A73" s="1070"/>
      <c r="B73" s="1070"/>
      <c r="C73" s="1070"/>
      <c r="D73" s="1070"/>
      <c r="E73" s="1070"/>
      <c r="F73" s="1070"/>
      <c r="G73" s="1070"/>
    </row>
    <row r="74" spans="1:7" ht="12.75">
      <c r="A74" s="1070"/>
      <c r="B74" s="1070"/>
      <c r="C74" s="1070"/>
      <c r="D74" s="1070"/>
      <c r="E74" s="1070"/>
      <c r="F74" s="1070"/>
      <c r="G74" s="1070"/>
    </row>
    <row r="75" spans="1:7" ht="12.75">
      <c r="A75" s="1070"/>
      <c r="B75" s="1070"/>
      <c r="C75" s="1070"/>
      <c r="D75" s="1070"/>
      <c r="E75" s="1070"/>
      <c r="F75" s="1070"/>
      <c r="G75" s="1070"/>
    </row>
    <row r="76" spans="1:7" ht="12.75">
      <c r="A76" s="1070"/>
      <c r="B76" s="1070"/>
      <c r="C76" s="1070"/>
      <c r="D76" s="1070"/>
      <c r="E76" s="1070"/>
      <c r="F76" s="1070"/>
      <c r="G76" s="1070"/>
    </row>
    <row r="77" spans="1:7" ht="12.75">
      <c r="A77" s="1070"/>
      <c r="B77" s="1070"/>
      <c r="C77" s="1070"/>
      <c r="D77" s="1070"/>
      <c r="E77" s="1070"/>
      <c r="F77" s="1070"/>
      <c r="G77" s="1070"/>
    </row>
    <row r="78" spans="1:7" ht="12.75">
      <c r="A78" s="1070"/>
      <c r="B78" s="1070"/>
      <c r="C78" s="1070"/>
      <c r="D78" s="1070"/>
      <c r="E78" s="1070"/>
      <c r="F78" s="1070"/>
      <c r="G78" s="1070"/>
    </row>
    <row r="79" spans="1:7" ht="12.75">
      <c r="A79" s="1070"/>
      <c r="B79" s="1070"/>
      <c r="C79" s="1070"/>
      <c r="D79" s="1070"/>
      <c r="E79" s="1070"/>
      <c r="F79" s="1070"/>
      <c r="G79" s="1070"/>
    </row>
    <row r="80" spans="1:7" ht="12.75">
      <c r="A80" s="1070"/>
      <c r="B80" s="1070"/>
      <c r="C80" s="1070"/>
      <c r="D80" s="1070"/>
      <c r="E80" s="1070"/>
      <c r="F80" s="1070"/>
      <c r="G80" s="1070"/>
    </row>
    <row r="81" spans="1:7" ht="12.75">
      <c r="A81" s="1070"/>
      <c r="B81" s="1070"/>
      <c r="C81" s="1070"/>
      <c r="D81" s="1070"/>
      <c r="E81" s="1070"/>
      <c r="F81" s="1070"/>
      <c r="G81" s="1070"/>
    </row>
    <row r="82" spans="1:7" ht="12.75">
      <c r="A82" s="1070"/>
      <c r="B82" s="1070"/>
      <c r="C82" s="1070"/>
      <c r="D82" s="1070"/>
      <c r="E82" s="1070"/>
      <c r="F82" s="1070"/>
      <c r="G82" s="1070"/>
    </row>
    <row r="83" spans="1:7" ht="12.75">
      <c r="A83" s="1070"/>
      <c r="B83" s="1070"/>
      <c r="C83" s="1070"/>
      <c r="D83" s="1070"/>
      <c r="E83" s="1070"/>
      <c r="F83" s="1070"/>
      <c r="G83" s="1070"/>
    </row>
    <row r="84" spans="1:7" ht="12.75">
      <c r="A84" s="1070"/>
      <c r="B84" s="1070"/>
      <c r="C84" s="1070"/>
      <c r="D84" s="1070"/>
      <c r="E84" s="1070"/>
      <c r="F84" s="1070"/>
      <c r="G84" s="1070"/>
    </row>
    <row r="85" spans="1:7" ht="12.75">
      <c r="A85" s="1070"/>
      <c r="B85" s="1070"/>
      <c r="C85" s="1070"/>
      <c r="D85" s="1070"/>
      <c r="E85" s="1070"/>
      <c r="F85" s="1070"/>
      <c r="G85" s="1070"/>
    </row>
    <row r="86" spans="1:7" ht="12.75">
      <c r="A86" s="1070"/>
      <c r="B86" s="1070"/>
      <c r="C86" s="1070"/>
      <c r="D86" s="1070"/>
      <c r="E86" s="1070"/>
      <c r="F86" s="1070"/>
      <c r="G86" s="1070"/>
    </row>
    <row r="87" spans="1:7" ht="12.75">
      <c r="A87" s="1070"/>
      <c r="B87" s="1070"/>
      <c r="C87" s="1070"/>
      <c r="D87" s="1070"/>
      <c r="E87" s="1070"/>
      <c r="F87" s="1070"/>
      <c r="G87" s="1070"/>
    </row>
    <row r="88" spans="1:7" ht="12.75">
      <c r="A88" s="1070"/>
      <c r="B88" s="1070"/>
      <c r="C88" s="1070"/>
      <c r="D88" s="1070"/>
      <c r="E88" s="1070"/>
      <c r="F88" s="1070"/>
      <c r="G88" s="1070"/>
    </row>
    <row r="89" spans="1:7" ht="12.75">
      <c r="A89" s="1070"/>
      <c r="B89" s="1070"/>
      <c r="C89" s="1070"/>
      <c r="D89" s="1070"/>
      <c r="E89" s="1070"/>
      <c r="F89" s="1070"/>
      <c r="G89" s="1070"/>
    </row>
    <row r="90" spans="1:7" ht="12.75">
      <c r="A90" s="1070"/>
      <c r="B90" s="1070"/>
      <c r="C90" s="1070"/>
      <c r="D90" s="1070"/>
      <c r="E90" s="1070"/>
      <c r="F90" s="1070"/>
      <c r="G90" s="1070"/>
    </row>
    <row r="91" spans="1:7" ht="12.75">
      <c r="A91" s="1070"/>
      <c r="B91" s="1070"/>
      <c r="C91" s="1070"/>
      <c r="D91" s="1070"/>
      <c r="E91" s="1070"/>
      <c r="F91" s="1070"/>
      <c r="G91" s="1070"/>
    </row>
    <row r="92" spans="1:7" ht="12.75">
      <c r="A92" s="1070"/>
      <c r="B92" s="1070"/>
      <c r="C92" s="1070"/>
      <c r="D92" s="1070"/>
      <c r="E92" s="1070"/>
      <c r="F92" s="1070"/>
      <c r="G92" s="1070"/>
    </row>
    <row r="93" spans="1:7" ht="12.75">
      <c r="A93" s="1070"/>
      <c r="B93" s="1070"/>
      <c r="C93" s="1070"/>
      <c r="D93" s="1070"/>
      <c r="E93" s="1070"/>
      <c r="F93" s="1070"/>
      <c r="G93" s="1070"/>
    </row>
    <row r="94" spans="1:7" ht="12.75">
      <c r="A94" s="1070"/>
      <c r="B94" s="1070"/>
      <c r="C94" s="1070"/>
      <c r="D94" s="1070"/>
      <c r="E94" s="1070"/>
      <c r="F94" s="1070"/>
      <c r="G94" s="1070"/>
    </row>
    <row r="95" spans="1:7" ht="12.75">
      <c r="A95" s="1070"/>
      <c r="B95" s="1070"/>
      <c r="C95" s="1070"/>
      <c r="D95" s="1070"/>
      <c r="E95" s="1070"/>
      <c r="F95" s="1070"/>
      <c r="G95" s="1070"/>
    </row>
    <row r="96" spans="1:7" ht="12.75">
      <c r="A96" s="1070"/>
      <c r="B96" s="1070"/>
      <c r="C96" s="1070"/>
      <c r="D96" s="1070"/>
      <c r="E96" s="1070"/>
      <c r="F96" s="1070"/>
      <c r="G96" s="1070"/>
    </row>
    <row r="97" spans="1:7" ht="12.75">
      <c r="A97" s="1070"/>
      <c r="B97" s="1070"/>
      <c r="C97" s="1070"/>
      <c r="D97" s="1070"/>
      <c r="E97" s="1070"/>
      <c r="F97" s="1070"/>
      <c r="G97" s="1070"/>
    </row>
    <row r="98" spans="1:7" ht="12.75">
      <c r="A98" s="1070"/>
      <c r="B98" s="1070"/>
      <c r="C98" s="1070"/>
      <c r="D98" s="1070"/>
      <c r="E98" s="1070"/>
      <c r="F98" s="1070"/>
      <c r="G98" s="1070"/>
    </row>
    <row r="99" spans="1:7" ht="12.75">
      <c r="A99" s="1070"/>
      <c r="B99" s="1070"/>
      <c r="C99" s="1070"/>
      <c r="D99" s="1070"/>
      <c r="E99" s="1070"/>
      <c r="F99" s="1070"/>
      <c r="G99" s="1070"/>
    </row>
    <row r="100" spans="1:7" ht="12.75">
      <c r="A100" s="1070"/>
      <c r="B100" s="1070"/>
      <c r="C100" s="1070"/>
      <c r="D100" s="1070"/>
      <c r="E100" s="1070"/>
      <c r="F100" s="1070"/>
      <c r="G100" s="1070"/>
    </row>
    <row r="101" spans="1:7" ht="12.75">
      <c r="A101" s="1070"/>
      <c r="B101" s="1070"/>
      <c r="C101" s="1070"/>
      <c r="D101" s="1070"/>
      <c r="E101" s="1070"/>
      <c r="F101" s="1070"/>
      <c r="G101" s="1070"/>
    </row>
    <row r="102" spans="1:7" ht="12.75">
      <c r="A102" s="1070"/>
      <c r="B102" s="1070"/>
      <c r="C102" s="1070"/>
      <c r="D102" s="1070"/>
      <c r="E102" s="1070"/>
      <c r="F102" s="1070"/>
      <c r="G102" s="1070"/>
    </row>
    <row r="103" spans="1:7" ht="12.75">
      <c r="A103" s="1070"/>
      <c r="B103" s="1070"/>
      <c r="C103" s="1070"/>
      <c r="D103" s="1070"/>
      <c r="E103" s="1070"/>
      <c r="F103" s="1070"/>
      <c r="G103" s="1070"/>
    </row>
    <row r="104" spans="1:7" ht="12.75">
      <c r="A104" s="1070"/>
      <c r="B104" s="1070"/>
      <c r="C104" s="1070"/>
      <c r="D104" s="1070"/>
      <c r="E104" s="1070"/>
      <c r="F104" s="1070"/>
      <c r="G104" s="1070"/>
    </row>
    <row r="105" spans="1:7" ht="12.75">
      <c r="A105" s="1070"/>
      <c r="B105" s="1070"/>
      <c r="C105" s="1070"/>
      <c r="D105" s="1070"/>
      <c r="E105" s="1070"/>
      <c r="F105" s="1070"/>
      <c r="G105" s="1070"/>
    </row>
    <row r="106" spans="1:7" ht="12.75">
      <c r="A106" s="1070"/>
      <c r="B106" s="1070"/>
      <c r="C106" s="1070"/>
      <c r="D106" s="1070"/>
      <c r="E106" s="1070"/>
      <c r="F106" s="1070"/>
      <c r="G106" s="1070"/>
    </row>
    <row r="107" spans="1:7" ht="12.75">
      <c r="A107" s="1070"/>
      <c r="B107" s="1070"/>
      <c r="C107" s="1070"/>
      <c r="D107" s="1070"/>
      <c r="E107" s="1070"/>
      <c r="F107" s="1070"/>
      <c r="G107" s="1070"/>
    </row>
    <row r="108" spans="1:7" ht="12.75">
      <c r="A108" s="1070"/>
      <c r="B108" s="1070"/>
      <c r="C108" s="1070"/>
      <c r="D108" s="1070"/>
      <c r="E108" s="1070"/>
      <c r="F108" s="1070"/>
      <c r="G108" s="1070"/>
    </row>
    <row r="109" spans="1:7" ht="12.75">
      <c r="A109" s="1070"/>
      <c r="B109" s="1070"/>
      <c r="C109" s="1070"/>
      <c r="D109" s="1070"/>
      <c r="E109" s="1070"/>
      <c r="F109" s="1070"/>
      <c r="G109" s="1070"/>
    </row>
    <row r="110" spans="1:7" ht="12.75">
      <c r="A110" s="1070"/>
      <c r="B110" s="1070"/>
      <c r="C110" s="1070"/>
      <c r="D110" s="1070"/>
      <c r="E110" s="1070"/>
      <c r="F110" s="1070"/>
      <c r="G110" s="1070"/>
    </row>
    <row r="111" spans="1:7" ht="12.75">
      <c r="A111" s="1070"/>
      <c r="B111" s="1070"/>
      <c r="C111" s="1070"/>
      <c r="D111" s="1070"/>
      <c r="E111" s="1070"/>
      <c r="F111" s="1070"/>
      <c r="G111" s="1070"/>
    </row>
    <row r="112" spans="1:7" ht="12.75">
      <c r="A112" s="1070"/>
      <c r="B112" s="1070"/>
      <c r="C112" s="1070"/>
      <c r="D112" s="1070"/>
      <c r="E112" s="1070"/>
      <c r="F112" s="1070"/>
      <c r="G112" s="1070"/>
    </row>
    <row r="113" spans="1:7" ht="12.75">
      <c r="A113" s="1070"/>
      <c r="B113" s="1070"/>
      <c r="C113" s="1070"/>
      <c r="D113" s="1070"/>
      <c r="E113" s="1070"/>
      <c r="F113" s="1070"/>
      <c r="G113" s="1070"/>
    </row>
    <row r="114" spans="1:7" ht="12.75">
      <c r="A114" s="1070"/>
      <c r="B114" s="1070"/>
      <c r="C114" s="1070"/>
      <c r="D114" s="1070"/>
      <c r="E114" s="1070"/>
      <c r="F114" s="1070"/>
      <c r="G114" s="1070"/>
    </row>
    <row r="115" spans="1:7" ht="12.75">
      <c r="A115" s="1070"/>
      <c r="B115" s="1070"/>
      <c r="C115" s="1070"/>
      <c r="D115" s="1070"/>
      <c r="E115" s="1070"/>
      <c r="F115" s="1070"/>
      <c r="G115" s="1070"/>
    </row>
    <row r="116" spans="1:7" ht="12.75">
      <c r="A116" s="1070"/>
      <c r="B116" s="1070"/>
      <c r="C116" s="1070"/>
      <c r="D116" s="1070"/>
      <c r="E116" s="1070"/>
      <c r="F116" s="1070"/>
      <c r="G116" s="1070"/>
    </row>
    <row r="117" spans="1:7" ht="12.75">
      <c r="A117" s="1070"/>
      <c r="B117" s="1070"/>
      <c r="C117" s="1070"/>
      <c r="D117" s="1070"/>
      <c r="E117" s="1070"/>
      <c r="F117" s="1070"/>
      <c r="G117" s="1070"/>
    </row>
    <row r="118" spans="1:7" ht="12.75">
      <c r="A118" s="1070"/>
      <c r="B118" s="1070"/>
      <c r="C118" s="1070"/>
      <c r="D118" s="1070"/>
      <c r="E118" s="1070"/>
      <c r="F118" s="1070"/>
      <c r="G118" s="1070"/>
    </row>
    <row r="119" spans="1:7" ht="12.75">
      <c r="A119" s="1070"/>
      <c r="B119" s="1070"/>
      <c r="C119" s="1070"/>
      <c r="D119" s="1070"/>
      <c r="E119" s="1070"/>
      <c r="F119" s="1070"/>
      <c r="G119" s="1070"/>
    </row>
    <row r="120" spans="1:7" ht="12.75">
      <c r="A120" s="1070"/>
      <c r="B120" s="1070"/>
      <c r="C120" s="1070"/>
      <c r="D120" s="1070"/>
      <c r="E120" s="1070"/>
      <c r="F120" s="1070"/>
      <c r="G120" s="1070"/>
    </row>
    <row r="121" spans="1:7" ht="12.75">
      <c r="A121" s="1070"/>
      <c r="B121" s="1070"/>
      <c r="C121" s="1070"/>
      <c r="D121" s="1070"/>
      <c r="E121" s="1070"/>
      <c r="F121" s="1070"/>
      <c r="G121" s="1070"/>
    </row>
    <row r="122" spans="1:7" ht="12.75">
      <c r="A122" s="1070"/>
      <c r="B122" s="1070"/>
      <c r="C122" s="1070"/>
      <c r="D122" s="1070"/>
      <c r="E122" s="1070"/>
      <c r="F122" s="1070"/>
      <c r="G122" s="1070"/>
    </row>
    <row r="123" spans="1:7" ht="12.75">
      <c r="A123" s="1070"/>
      <c r="B123" s="1070"/>
      <c r="C123" s="1070"/>
      <c r="D123" s="1070"/>
      <c r="E123" s="1070"/>
      <c r="F123" s="1070"/>
      <c r="G123" s="1070"/>
    </row>
    <row r="124" spans="1:7" ht="12.75">
      <c r="A124" s="1070"/>
      <c r="B124" s="1070"/>
      <c r="C124" s="1070"/>
      <c r="D124" s="1070"/>
      <c r="E124" s="1070"/>
      <c r="F124" s="1070"/>
      <c r="G124" s="1070"/>
    </row>
    <row r="125" spans="1:7" ht="12.75">
      <c r="A125" s="1070"/>
      <c r="B125" s="1070"/>
      <c r="C125" s="1070"/>
      <c r="D125" s="1070"/>
      <c r="E125" s="1070"/>
      <c r="F125" s="1070"/>
      <c r="G125" s="1070"/>
    </row>
    <row r="126" spans="1:7" ht="12.75">
      <c r="A126" s="1070"/>
      <c r="B126" s="1070"/>
      <c r="C126" s="1070"/>
      <c r="D126" s="1070"/>
      <c r="E126" s="1070"/>
      <c r="F126" s="1070"/>
      <c r="G126" s="1070"/>
    </row>
    <row r="127" spans="1:7" ht="12.75">
      <c r="A127" s="1070"/>
      <c r="B127" s="1070"/>
      <c r="C127" s="1070"/>
      <c r="D127" s="1070"/>
      <c r="E127" s="1070"/>
      <c r="F127" s="1070"/>
      <c r="G127" s="1070"/>
    </row>
    <row r="128" spans="1:7" ht="12.75">
      <c r="A128" s="1070"/>
      <c r="B128" s="1070"/>
      <c r="C128" s="1070"/>
      <c r="D128" s="1070"/>
      <c r="E128" s="1070"/>
      <c r="F128" s="1070"/>
      <c r="G128" s="1070"/>
    </row>
    <row r="129" spans="1:7" ht="12.75">
      <c r="A129" s="1070"/>
      <c r="B129" s="1070"/>
      <c r="C129" s="1070"/>
      <c r="D129" s="1070"/>
      <c r="E129" s="1070"/>
      <c r="F129" s="1070"/>
      <c r="G129" s="1070"/>
    </row>
    <row r="130" spans="1:7" ht="12.75">
      <c r="A130" s="1070"/>
      <c r="B130" s="1070"/>
      <c r="C130" s="1070"/>
      <c r="D130" s="1070"/>
      <c r="E130" s="1070"/>
      <c r="F130" s="1070"/>
      <c r="G130" s="1070"/>
    </row>
    <row r="131" spans="1:7" ht="12.75">
      <c r="A131" s="1070"/>
      <c r="B131" s="1070"/>
      <c r="C131" s="1070"/>
      <c r="D131" s="1070"/>
      <c r="E131" s="1070"/>
      <c r="F131" s="1070"/>
      <c r="G131" s="1070"/>
    </row>
    <row r="132" spans="1:7" ht="12.75">
      <c r="A132" s="1070"/>
      <c r="B132" s="1070"/>
      <c r="C132" s="1070"/>
      <c r="D132" s="1070"/>
      <c r="E132" s="1070"/>
      <c r="F132" s="1070"/>
      <c r="G132" s="1070"/>
    </row>
    <row r="133" spans="1:7" ht="12.75">
      <c r="A133" s="1070"/>
      <c r="B133" s="1070"/>
      <c r="C133" s="1070"/>
      <c r="D133" s="1070"/>
      <c r="E133" s="1070"/>
      <c r="F133" s="1070"/>
      <c r="G133" s="1070"/>
    </row>
    <row r="134" spans="1:7" ht="12.75">
      <c r="A134" s="1070"/>
      <c r="B134" s="1070"/>
      <c r="C134" s="1070"/>
      <c r="D134" s="1070"/>
      <c r="E134" s="1070"/>
      <c r="F134" s="1070"/>
      <c r="G134" s="1070"/>
    </row>
    <row r="135" spans="1:7" ht="12.75">
      <c r="A135" s="1070"/>
      <c r="B135" s="1070"/>
      <c r="C135" s="1070"/>
      <c r="D135" s="1070"/>
      <c r="E135" s="1070"/>
      <c r="F135" s="1070"/>
      <c r="G135" s="1070"/>
    </row>
    <row r="136" spans="1:7" ht="12.75">
      <c r="A136" s="1070"/>
      <c r="B136" s="1070"/>
      <c r="C136" s="1070"/>
      <c r="D136" s="1070"/>
      <c r="E136" s="1070"/>
      <c r="F136" s="1070"/>
      <c r="G136" s="1070"/>
    </row>
    <row r="137" spans="1:7" ht="12.75">
      <c r="A137" s="1070"/>
      <c r="B137" s="1070"/>
      <c r="C137" s="1070"/>
      <c r="D137" s="1070"/>
      <c r="E137" s="1070"/>
      <c r="F137" s="1070"/>
      <c r="G137" s="1070"/>
    </row>
    <row r="138" spans="1:7" ht="12.75">
      <c r="A138" s="1070"/>
      <c r="B138" s="1070"/>
      <c r="C138" s="1070"/>
      <c r="D138" s="1070"/>
      <c r="E138" s="1070"/>
      <c r="F138" s="1070"/>
      <c r="G138" s="1070"/>
    </row>
    <row r="139" spans="1:7" ht="12.75">
      <c r="A139" s="1070"/>
      <c r="B139" s="1070"/>
      <c r="C139" s="1070"/>
      <c r="D139" s="1070"/>
      <c r="E139" s="1070"/>
      <c r="F139" s="1070"/>
      <c r="G139" s="1070"/>
    </row>
    <row r="140" spans="1:7" ht="12.75">
      <c r="A140" s="1070"/>
      <c r="B140" s="1070"/>
      <c r="C140" s="1070"/>
      <c r="D140" s="1070"/>
      <c r="E140" s="1070"/>
      <c r="F140" s="1070"/>
      <c r="G140" s="1070"/>
    </row>
    <row r="141" spans="1:7" ht="12.75">
      <c r="A141" s="1070"/>
      <c r="B141" s="1070"/>
      <c r="C141" s="1070"/>
      <c r="D141" s="1070"/>
      <c r="E141" s="1070"/>
      <c r="F141" s="1070"/>
      <c r="G141" s="1070"/>
    </row>
    <row r="142" spans="1:7" ht="12.75">
      <c r="A142" s="1070"/>
      <c r="B142" s="1070"/>
      <c r="C142" s="1070"/>
      <c r="D142" s="1070"/>
      <c r="E142" s="1070"/>
      <c r="F142" s="1070"/>
      <c r="G142" s="1070"/>
    </row>
    <row r="143" spans="1:7" ht="12.75">
      <c r="A143" s="1070"/>
      <c r="B143" s="1070"/>
      <c r="C143" s="1070"/>
      <c r="D143" s="1070"/>
      <c r="E143" s="1070"/>
      <c r="F143" s="1070"/>
      <c r="G143" s="1070"/>
    </row>
    <row r="144" spans="1:7" ht="12.75">
      <c r="A144" s="1070"/>
      <c r="B144" s="1070"/>
      <c r="C144" s="1070"/>
      <c r="D144" s="1070"/>
      <c r="E144" s="1070"/>
      <c r="F144" s="1070"/>
      <c r="G144" s="1070"/>
    </row>
    <row r="145" spans="1:7" ht="12.75">
      <c r="A145" s="1070"/>
      <c r="B145" s="1070"/>
      <c r="C145" s="1070"/>
      <c r="D145" s="1070"/>
      <c r="E145" s="1070"/>
      <c r="F145" s="1070"/>
      <c r="G145" s="1070"/>
    </row>
    <row r="146" spans="1:7" ht="12.75">
      <c r="A146" s="1070"/>
      <c r="B146" s="1070"/>
      <c r="C146" s="1070"/>
      <c r="D146" s="1070"/>
      <c r="E146" s="1070"/>
      <c r="F146" s="1070"/>
      <c r="G146" s="1070"/>
    </row>
    <row r="147" spans="1:7" ht="12.75">
      <c r="A147" s="1070"/>
      <c r="B147" s="1070"/>
      <c r="C147" s="1070"/>
      <c r="D147" s="1070"/>
      <c r="E147" s="1070"/>
      <c r="F147" s="1070"/>
      <c r="G147" s="1070"/>
    </row>
    <row r="148" spans="1:7" ht="12.75">
      <c r="A148" s="1070"/>
      <c r="B148" s="1070"/>
      <c r="C148" s="1070"/>
      <c r="D148" s="1070"/>
      <c r="E148" s="1070"/>
      <c r="F148" s="1070"/>
      <c r="G148" s="1070"/>
    </row>
    <row r="149" spans="1:7" ht="12.75">
      <c r="A149" s="1070"/>
      <c r="B149" s="1070"/>
      <c r="C149" s="1070"/>
      <c r="D149" s="1070"/>
      <c r="E149" s="1070"/>
      <c r="F149" s="1070"/>
      <c r="G149" s="1070"/>
    </row>
    <row r="150" spans="1:7" ht="12.75">
      <c r="A150" s="1070"/>
      <c r="B150" s="1070"/>
      <c r="C150" s="1070"/>
      <c r="D150" s="1070"/>
      <c r="E150" s="1070"/>
      <c r="F150" s="1070"/>
      <c r="G150" s="1070"/>
    </row>
    <row r="151" spans="1:7" ht="12.75">
      <c r="A151" s="1070"/>
      <c r="B151" s="1070"/>
      <c r="C151" s="1070"/>
      <c r="D151" s="1070"/>
      <c r="E151" s="1070"/>
      <c r="F151" s="1070"/>
      <c r="G151" s="1070"/>
    </row>
    <row r="152" spans="1:7" ht="12.75">
      <c r="A152" s="1070"/>
      <c r="B152" s="1070"/>
      <c r="C152" s="1070"/>
      <c r="D152" s="1070"/>
      <c r="E152" s="1070"/>
      <c r="F152" s="1070"/>
      <c r="G152" s="1070"/>
    </row>
    <row r="153" spans="1:7" ht="12.75">
      <c r="A153" s="1070"/>
      <c r="B153" s="1070"/>
      <c r="C153" s="1070"/>
      <c r="D153" s="1070"/>
      <c r="E153" s="1070"/>
      <c r="F153" s="1070"/>
      <c r="G153" s="1070"/>
    </row>
    <row r="154" spans="1:7" ht="12.75">
      <c r="A154" s="1070"/>
      <c r="B154" s="1070"/>
      <c r="C154" s="1070"/>
      <c r="D154" s="1070"/>
      <c r="E154" s="1070"/>
      <c r="F154" s="1070"/>
      <c r="G154" s="1070"/>
    </row>
    <row r="155" spans="1:7" ht="12.75">
      <c r="A155" s="1070"/>
      <c r="B155" s="1070"/>
      <c r="C155" s="1070"/>
      <c r="D155" s="1070"/>
      <c r="E155" s="1070"/>
      <c r="F155" s="1070"/>
      <c r="G155" s="1070"/>
    </row>
    <row r="156" spans="1:7" ht="12.75">
      <c r="A156" s="1070"/>
      <c r="B156" s="1070"/>
      <c r="C156" s="1070"/>
      <c r="D156" s="1070"/>
      <c r="E156" s="1070"/>
      <c r="F156" s="1070"/>
      <c r="G156" s="1070"/>
    </row>
    <row r="157" spans="1:7" ht="12.75">
      <c r="A157" s="1070"/>
      <c r="B157" s="1070"/>
      <c r="C157" s="1070"/>
      <c r="D157" s="1070"/>
      <c r="E157" s="1070"/>
      <c r="F157" s="1070"/>
      <c r="G157" s="1070"/>
    </row>
    <row r="158" spans="1:7" ht="12.75">
      <c r="A158" s="1070"/>
      <c r="B158" s="1070"/>
      <c r="C158" s="1070"/>
      <c r="D158" s="1070"/>
      <c r="E158" s="1070"/>
      <c r="F158" s="1070"/>
      <c r="G158" s="1070"/>
    </row>
    <row r="159" spans="1:7" ht="12.75">
      <c r="A159" s="1070"/>
      <c r="B159" s="1070"/>
      <c r="C159" s="1070"/>
      <c r="D159" s="1070"/>
      <c r="E159" s="1070"/>
      <c r="F159" s="1070"/>
      <c r="G159" s="1070"/>
    </row>
    <row r="160" spans="1:7" ht="12.75">
      <c r="A160" s="1070"/>
      <c r="B160" s="1070"/>
      <c r="C160" s="1070"/>
      <c r="D160" s="1070"/>
      <c r="E160" s="1070"/>
      <c r="F160" s="1070"/>
      <c r="G160" s="1070"/>
    </row>
    <row r="161" spans="1:7" ht="12.75">
      <c r="A161" s="1070"/>
      <c r="B161" s="1070"/>
      <c r="C161" s="1070"/>
      <c r="D161" s="1070"/>
      <c r="E161" s="1070"/>
      <c r="F161" s="1070"/>
      <c r="G161" s="1070"/>
    </row>
    <row r="162" spans="1:7" ht="12.75">
      <c r="A162" s="1070"/>
      <c r="B162" s="1070"/>
      <c r="C162" s="1070"/>
      <c r="D162" s="1070"/>
      <c r="E162" s="1070"/>
      <c r="F162" s="1070"/>
      <c r="G162" s="1070"/>
    </row>
    <row r="163" spans="1:7" ht="12.75">
      <c r="A163" s="1070"/>
      <c r="B163" s="1070"/>
      <c r="C163" s="1070"/>
      <c r="D163" s="1070"/>
      <c r="E163" s="1070"/>
      <c r="F163" s="1070"/>
      <c r="G163" s="1070"/>
    </row>
    <row r="164" spans="1:7" ht="12.75">
      <c r="A164" s="1070"/>
      <c r="B164" s="1070"/>
      <c r="C164" s="1070"/>
      <c r="D164" s="1070"/>
      <c r="E164" s="1070"/>
      <c r="F164" s="1070"/>
      <c r="G164" s="1070"/>
    </row>
    <row r="165" spans="1:7" ht="12.75">
      <c r="A165" s="1070"/>
      <c r="B165" s="1070"/>
      <c r="C165" s="1070"/>
      <c r="D165" s="1070"/>
      <c r="E165" s="1070"/>
      <c r="F165" s="1070"/>
      <c r="G165" s="1070"/>
    </row>
    <row r="166" spans="1:7" ht="12.75">
      <c r="A166" s="1070"/>
      <c r="B166" s="1070"/>
      <c r="C166" s="1070"/>
      <c r="D166" s="1070"/>
      <c r="E166" s="1070"/>
      <c r="F166" s="1070"/>
      <c r="G166" s="1070"/>
    </row>
    <row r="167" spans="1:7" ht="12.75">
      <c r="A167" s="1070"/>
      <c r="B167" s="1070"/>
      <c r="C167" s="1070"/>
      <c r="D167" s="1070"/>
      <c r="E167" s="1070"/>
      <c r="F167" s="1070"/>
      <c r="G167" s="1070"/>
    </row>
    <row r="168" spans="1:7" ht="12.75">
      <c r="A168" s="1070"/>
      <c r="B168" s="1070"/>
      <c r="C168" s="1070"/>
      <c r="D168" s="1070"/>
      <c r="E168" s="1070"/>
      <c r="F168" s="1070"/>
      <c r="G168" s="1070"/>
    </row>
    <row r="169" spans="1:7" ht="12.75">
      <c r="A169" s="1070"/>
      <c r="B169" s="1070"/>
      <c r="C169" s="1070"/>
      <c r="D169" s="1070"/>
      <c r="E169" s="1070"/>
      <c r="F169" s="1070"/>
      <c r="G169" s="1070"/>
    </row>
    <row r="170" spans="1:7" ht="12.75">
      <c r="A170" s="1070"/>
      <c r="B170" s="1070"/>
      <c r="C170" s="1070"/>
      <c r="D170" s="1070"/>
      <c r="E170" s="1070"/>
      <c r="F170" s="1070"/>
      <c r="G170" s="1070"/>
    </row>
    <row r="171" spans="1:7" ht="12.75">
      <c r="A171" s="1070"/>
      <c r="B171" s="1070"/>
      <c r="C171" s="1070"/>
      <c r="D171" s="1070"/>
      <c r="E171" s="1070"/>
      <c r="F171" s="1070"/>
      <c r="G171" s="1070"/>
    </row>
    <row r="172" spans="1:7" ht="12.75">
      <c r="A172" s="1070"/>
      <c r="B172" s="1070"/>
      <c r="C172" s="1070"/>
      <c r="D172" s="1070"/>
      <c r="E172" s="1070"/>
      <c r="F172" s="1070"/>
      <c r="G172" s="1070"/>
    </row>
    <row r="173" spans="1:7" ht="12.75">
      <c r="A173" s="1070"/>
      <c r="B173" s="1070"/>
      <c r="C173" s="1070"/>
      <c r="D173" s="1070"/>
      <c r="E173" s="1070"/>
      <c r="F173" s="1070"/>
      <c r="G173" s="1070"/>
    </row>
    <row r="174" spans="1:7" ht="12.75">
      <c r="A174" s="1070"/>
      <c r="B174" s="1070"/>
      <c r="C174" s="1070"/>
      <c r="D174" s="1070"/>
      <c r="E174" s="1070"/>
      <c r="F174" s="1070"/>
      <c r="G174" s="1070"/>
    </row>
    <row r="175" spans="1:7" ht="12.75">
      <c r="A175" s="1070"/>
      <c r="B175" s="1070"/>
      <c r="C175" s="1070"/>
      <c r="D175" s="1070"/>
      <c r="E175" s="1070"/>
      <c r="F175" s="1070"/>
      <c r="G175" s="1070"/>
    </row>
    <row r="176" spans="1:7" ht="12.75">
      <c r="A176" s="1070"/>
      <c r="B176" s="1070"/>
      <c r="C176" s="1070"/>
      <c r="D176" s="1070"/>
      <c r="E176" s="1070"/>
      <c r="F176" s="1070"/>
      <c r="G176" s="1070"/>
    </row>
    <row r="177" spans="1:7" ht="12.75">
      <c r="A177" s="1070"/>
      <c r="B177" s="1070"/>
      <c r="C177" s="1070"/>
      <c r="D177" s="1070"/>
      <c r="E177" s="1070"/>
      <c r="F177" s="1070"/>
      <c r="G177" s="1070"/>
    </row>
    <row r="178" spans="1:7" ht="12.75">
      <c r="A178" s="1070"/>
      <c r="B178" s="1070"/>
      <c r="C178" s="1070"/>
      <c r="D178" s="1070"/>
      <c r="E178" s="1070"/>
      <c r="F178" s="1070"/>
      <c r="G178" s="1070"/>
    </row>
    <row r="179" spans="1:7" ht="12.75">
      <c r="A179" s="1070"/>
      <c r="B179" s="1070"/>
      <c r="C179" s="1070"/>
      <c r="D179" s="1070"/>
      <c r="E179" s="1070"/>
      <c r="F179" s="1070"/>
      <c r="G179" s="1070"/>
    </row>
    <row r="180" spans="1:7" ht="12.75">
      <c r="A180" s="1070"/>
      <c r="B180" s="1070"/>
      <c r="C180" s="1070"/>
      <c r="D180" s="1070"/>
      <c r="E180" s="1070"/>
      <c r="F180" s="1070"/>
      <c r="G180" s="1070"/>
    </row>
    <row r="181" spans="1:7" ht="12.75">
      <c r="A181" s="1070"/>
      <c r="B181" s="1070"/>
      <c r="C181" s="1070"/>
      <c r="D181" s="1070"/>
      <c r="E181" s="1070"/>
      <c r="F181" s="1070"/>
      <c r="G181" s="1070"/>
    </row>
    <row r="182" spans="1:7" ht="12.75">
      <c r="A182" s="1070"/>
      <c r="B182" s="1070"/>
      <c r="C182" s="1070"/>
      <c r="D182" s="1070"/>
      <c r="E182" s="1070"/>
      <c r="F182" s="1070"/>
      <c r="G182" s="1070"/>
    </row>
    <row r="183" spans="1:7" ht="12.75">
      <c r="A183" s="1070"/>
      <c r="B183" s="1070"/>
      <c r="C183" s="1070"/>
      <c r="D183" s="1070"/>
      <c r="E183" s="1070"/>
      <c r="F183" s="1070"/>
      <c r="G183" s="1070"/>
    </row>
    <row r="184" spans="1:7" ht="12.75">
      <c r="A184" s="1070"/>
      <c r="B184" s="1070"/>
      <c r="C184" s="1070"/>
      <c r="D184" s="1070"/>
      <c r="E184" s="1070"/>
      <c r="F184" s="1070"/>
      <c r="G184" s="1070"/>
    </row>
    <row r="185" spans="1:7" ht="12.75">
      <c r="A185" s="1070"/>
      <c r="B185" s="1070"/>
      <c r="C185" s="1070"/>
      <c r="D185" s="1070"/>
      <c r="E185" s="1070"/>
      <c r="F185" s="1070"/>
      <c r="G185" s="1070"/>
    </row>
    <row r="186" spans="1:7" ht="12.75">
      <c r="A186" s="1070"/>
      <c r="B186" s="1070"/>
      <c r="C186" s="1070"/>
      <c r="D186" s="1070"/>
      <c r="E186" s="1070"/>
      <c r="F186" s="1070"/>
      <c r="G186" s="1070"/>
    </row>
    <row r="187" spans="1:7" ht="12.75">
      <c r="A187" s="1070"/>
      <c r="B187" s="1070"/>
      <c r="C187" s="1070"/>
      <c r="D187" s="1070"/>
      <c r="E187" s="1070"/>
      <c r="F187" s="1070"/>
      <c r="G187" s="1070"/>
    </row>
  </sheetData>
  <sheetProtection/>
  <mergeCells count="10">
    <mergeCell ref="A27:B27"/>
    <mergeCell ref="E27:F27"/>
    <mergeCell ref="E28:F28"/>
    <mergeCell ref="A1:F1"/>
    <mergeCell ref="A8:F8"/>
    <mergeCell ref="A6:F6"/>
    <mergeCell ref="A15:E15"/>
    <mergeCell ref="A3:F3"/>
    <mergeCell ref="A17:B17"/>
    <mergeCell ref="A18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20" zoomScaleSheetLayoutView="120" zoomScalePageLayoutView="0" workbookViewId="0" topLeftCell="A1">
      <selection activeCell="A4" sqref="A4:A5"/>
    </sheetView>
  </sheetViews>
  <sheetFormatPr defaultColWidth="9.140625" defaultRowHeight="12.75"/>
  <cols>
    <col min="1" max="1" width="9.28125" style="1997" bestFit="1" customWidth="1"/>
    <col min="2" max="2" width="9.140625" style="1997" customWidth="1"/>
    <col min="3" max="3" width="22.28125" style="1997" customWidth="1"/>
    <col min="4" max="4" width="17.8515625" style="1997" customWidth="1"/>
    <col min="5" max="5" width="15.421875" style="1997" customWidth="1"/>
    <col min="6" max="6" width="27.57421875" style="1997" customWidth="1"/>
    <col min="7" max="7" width="19.8515625" style="1997" customWidth="1"/>
    <col min="8" max="8" width="16.57421875" style="1997" customWidth="1"/>
    <col min="9" max="9" width="29.57421875" style="1997" customWidth="1"/>
    <col min="10" max="10" width="17.28125" style="1997" customWidth="1"/>
    <col min="11" max="16384" width="9.140625" style="1997" customWidth="1"/>
  </cols>
  <sheetData>
    <row r="1" spans="1:10" ht="12.75">
      <c r="A1" s="2808" t="s">
        <v>821</v>
      </c>
      <c r="B1" s="2808"/>
      <c r="C1" s="2808"/>
      <c r="D1" s="2808"/>
      <c r="E1" s="2808"/>
      <c r="F1" s="2808"/>
      <c r="G1" s="2808"/>
      <c r="H1" s="2808"/>
      <c r="I1" s="2808"/>
      <c r="J1" s="2808"/>
    </row>
    <row r="2" spans="1:10" ht="17.25" customHeight="1">
      <c r="A2" s="2809" t="s">
        <v>743</v>
      </c>
      <c r="B2" s="2809"/>
      <c r="C2" s="2809"/>
      <c r="D2" s="2809"/>
      <c r="E2" s="2809"/>
      <c r="F2" s="2809"/>
      <c r="G2" s="2809"/>
      <c r="H2" s="2809"/>
      <c r="I2" s="2809"/>
      <c r="J2" s="2809"/>
    </row>
    <row r="3" spans="1:10" ht="16.5" customHeight="1" thickBot="1">
      <c r="A3" s="2810" t="s">
        <v>822</v>
      </c>
      <c r="B3" s="2810"/>
      <c r="C3" s="2810"/>
      <c r="D3" s="2810"/>
      <c r="E3" s="2810"/>
      <c r="F3" s="2810"/>
      <c r="G3" s="2810"/>
      <c r="H3" s="2810"/>
      <c r="I3" s="2810"/>
      <c r="J3" s="2810"/>
    </row>
    <row r="4" spans="1:10" ht="39.75" customHeight="1">
      <c r="A4" s="2811" t="s">
        <v>172</v>
      </c>
      <c r="B4" s="2813" t="s">
        <v>173</v>
      </c>
      <c r="C4" s="2813"/>
      <c r="D4" s="2813" t="s">
        <v>744</v>
      </c>
      <c r="E4" s="2813" t="s">
        <v>745</v>
      </c>
      <c r="F4" s="2813" t="s">
        <v>800</v>
      </c>
      <c r="G4" s="2813" t="s">
        <v>801</v>
      </c>
      <c r="H4" s="2813" t="s">
        <v>746</v>
      </c>
      <c r="I4" s="2813" t="s">
        <v>747</v>
      </c>
      <c r="J4" s="2818" t="s">
        <v>748</v>
      </c>
    </row>
    <row r="5" spans="1:10" ht="111.75" customHeight="1" thickBot="1">
      <c r="A5" s="2812"/>
      <c r="B5" s="2814"/>
      <c r="C5" s="2814"/>
      <c r="D5" s="2814"/>
      <c r="E5" s="2814"/>
      <c r="F5" s="2814"/>
      <c r="G5" s="2814"/>
      <c r="H5" s="2814"/>
      <c r="I5" s="2814"/>
      <c r="J5" s="2819"/>
    </row>
    <row r="6" spans="1:10" ht="16.5" thickBot="1">
      <c r="A6" s="1998">
        <v>1</v>
      </c>
      <c r="B6" s="2820">
        <v>2</v>
      </c>
      <c r="C6" s="2820"/>
      <c r="D6" s="1999">
        <v>3</v>
      </c>
      <c r="E6" s="1999">
        <v>4</v>
      </c>
      <c r="F6" s="1999">
        <v>5</v>
      </c>
      <c r="G6" s="2000">
        <v>6</v>
      </c>
      <c r="H6" s="1999">
        <v>7</v>
      </c>
      <c r="I6" s="1999">
        <v>8</v>
      </c>
      <c r="J6" s="2001">
        <v>9</v>
      </c>
    </row>
    <row r="7" spans="1:10" ht="15.75">
      <c r="A7" s="2002">
        <v>1</v>
      </c>
      <c r="B7" s="2821"/>
      <c r="C7" s="2821"/>
      <c r="D7" s="2002">
        <v>2023</v>
      </c>
      <c r="E7" s="2002">
        <f>D7</f>
        <v>2023</v>
      </c>
      <c r="F7" s="2003"/>
      <c r="G7" s="2003"/>
      <c r="H7" s="2003">
        <f>G7-F7</f>
        <v>0</v>
      </c>
      <c r="I7" s="2003">
        <f>IF(G7&gt;0,F7,0)</f>
        <v>0</v>
      </c>
      <c r="J7" s="2004"/>
    </row>
    <row r="8" spans="1:10" ht="15.75">
      <c r="A8" s="2005">
        <v>2</v>
      </c>
      <c r="B8" s="2822"/>
      <c r="C8" s="2822"/>
      <c r="D8" s="2005">
        <v>2023</v>
      </c>
      <c r="E8" s="2002">
        <f>D8</f>
        <v>2023</v>
      </c>
      <c r="F8" s="2006"/>
      <c r="G8" s="2006"/>
      <c r="H8" s="2006">
        <f>G8-F8</f>
        <v>0</v>
      </c>
      <c r="I8" s="2003">
        <f>IF(G8&gt;0,F8,0)</f>
        <v>0</v>
      </c>
      <c r="J8" s="2007"/>
    </row>
    <row r="9" spans="1:9" ht="15.75">
      <c r="A9" s="2008"/>
      <c r="B9" s="2823" t="s">
        <v>749</v>
      </c>
      <c r="C9" s="2823"/>
      <c r="D9" s="2823"/>
      <c r="E9" s="2823"/>
      <c r="F9" s="2009">
        <f>SUM(F7:F8)</f>
        <v>0</v>
      </c>
      <c r="G9" s="2009">
        <f>SUM(G7:G8)</f>
        <v>0</v>
      </c>
      <c r="H9" s="2009">
        <f>G9-F9</f>
        <v>0</v>
      </c>
      <c r="I9" s="2009">
        <f>SUM(I7:I8)</f>
        <v>0</v>
      </c>
    </row>
    <row r="10" spans="1:9" ht="15">
      <c r="A10" s="2008"/>
      <c r="B10" s="2008"/>
      <c r="C10" s="2008"/>
      <c r="D10" s="2008"/>
      <c r="E10" s="2008"/>
      <c r="F10" s="2008"/>
      <c r="G10" s="2008"/>
      <c r="H10" s="2008"/>
      <c r="I10" s="2008"/>
    </row>
    <row r="11" spans="1:9" ht="15">
      <c r="A11" s="2008"/>
      <c r="B11" s="2008"/>
      <c r="C11" s="2008"/>
      <c r="D11" s="2008"/>
      <c r="E11" s="2008"/>
      <c r="F11" s="2008"/>
      <c r="G11" s="2008"/>
      <c r="H11" s="2008"/>
      <c r="I11" s="2008"/>
    </row>
    <row r="12" spans="1:8" ht="12.75">
      <c r="A12" s="2815" t="s">
        <v>122</v>
      </c>
      <c r="B12" s="2816"/>
      <c r="C12" s="2816"/>
      <c r="D12" s="2816"/>
      <c r="E12" s="2817"/>
      <c r="F12" s="2817"/>
      <c r="H12" s="2012"/>
    </row>
    <row r="13" ht="12.75">
      <c r="H13" s="2010" t="s">
        <v>182</v>
      </c>
    </row>
  </sheetData>
  <sheetProtection/>
  <mergeCells count="18">
    <mergeCell ref="A12:D12"/>
    <mergeCell ref="E12:F12"/>
    <mergeCell ref="I4:I5"/>
    <mergeCell ref="J4:J5"/>
    <mergeCell ref="B6:C6"/>
    <mergeCell ref="B7:C7"/>
    <mergeCell ref="B8:C8"/>
    <mergeCell ref="B9:E9"/>
    <mergeCell ref="A1:J1"/>
    <mergeCell ref="A2:J2"/>
    <mergeCell ref="A3:J3"/>
    <mergeCell ref="A4:A5"/>
    <mergeCell ref="B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1" width="4.28125" style="1997" customWidth="1"/>
    <col min="2" max="2" width="9.140625" style="1997" customWidth="1"/>
    <col min="3" max="3" width="13.57421875" style="1997" customWidth="1"/>
    <col min="4" max="4" width="18.57421875" style="1997" customWidth="1"/>
    <col min="5" max="6" width="21.28125" style="1997" customWidth="1"/>
    <col min="7" max="7" width="13.7109375" style="1997" customWidth="1"/>
    <col min="8" max="8" width="17.8515625" style="1997" customWidth="1"/>
    <col min="9" max="9" width="16.57421875" style="1997" customWidth="1"/>
    <col min="10" max="16384" width="9.140625" style="1997" customWidth="1"/>
  </cols>
  <sheetData>
    <row r="1" spans="1:10" ht="15.75">
      <c r="A1" s="2013"/>
      <c r="B1" s="2013"/>
      <c r="C1" s="2013"/>
      <c r="D1" s="2013"/>
      <c r="E1" s="2013"/>
      <c r="F1" s="2013"/>
      <c r="G1" s="2013"/>
      <c r="H1" s="2824"/>
      <c r="I1" s="2824"/>
      <c r="J1" s="2014"/>
    </row>
    <row r="2" spans="1:10" ht="18.75" customHeight="1">
      <c r="A2" s="2013"/>
      <c r="B2" s="2013"/>
      <c r="C2" s="2013"/>
      <c r="D2" s="2013"/>
      <c r="E2" s="2013"/>
      <c r="F2" s="2825" t="s">
        <v>823</v>
      </c>
      <c r="G2" s="2825"/>
      <c r="H2" s="2825"/>
      <c r="I2" s="2825"/>
      <c r="J2" s="2825"/>
    </row>
    <row r="3" spans="1:10" ht="52.5" customHeight="1">
      <c r="A3" s="2809" t="s">
        <v>743</v>
      </c>
      <c r="B3" s="2809"/>
      <c r="C3" s="2809"/>
      <c r="D3" s="2809"/>
      <c r="E3" s="2809"/>
      <c r="F3" s="2809"/>
      <c r="G3" s="2809"/>
      <c r="H3" s="2809"/>
      <c r="I3" s="2809"/>
      <c r="J3" s="2809"/>
    </row>
    <row r="4" ht="13.5" thickBot="1"/>
    <row r="5" spans="1:10" ht="30.75" customHeight="1">
      <c r="A5" s="2826" t="s">
        <v>172</v>
      </c>
      <c r="B5" s="2811" t="s">
        <v>173</v>
      </c>
      <c r="C5" s="2818"/>
      <c r="D5" s="2826" t="s">
        <v>174</v>
      </c>
      <c r="E5" s="2826" t="s">
        <v>175</v>
      </c>
      <c r="F5" s="2828" t="s">
        <v>176</v>
      </c>
      <c r="G5" s="2829"/>
      <c r="H5" s="2829"/>
      <c r="I5" s="2829"/>
      <c r="J5" s="2830"/>
    </row>
    <row r="6" spans="1:10" ht="37.5" customHeight="1" thickBot="1">
      <c r="A6" s="2827"/>
      <c r="B6" s="2812"/>
      <c r="C6" s="2819"/>
      <c r="D6" s="2827"/>
      <c r="E6" s="2827"/>
      <c r="F6" s="2015" t="s">
        <v>130</v>
      </c>
      <c r="G6" s="2016" t="s">
        <v>177</v>
      </c>
      <c r="H6" s="2016" t="s">
        <v>178</v>
      </c>
      <c r="I6" s="2016" t="s">
        <v>179</v>
      </c>
      <c r="J6" s="2017" t="s">
        <v>180</v>
      </c>
    </row>
    <row r="7" spans="1:10" ht="9" customHeight="1" thickBot="1">
      <c r="A7" s="2018">
        <v>1</v>
      </c>
      <c r="B7" s="2831">
        <v>2</v>
      </c>
      <c r="C7" s="2832"/>
      <c r="D7" s="2018">
        <v>3</v>
      </c>
      <c r="E7" s="2018">
        <v>4</v>
      </c>
      <c r="F7" s="2019"/>
      <c r="G7" s="2020">
        <v>5</v>
      </c>
      <c r="H7" s="2020">
        <v>6</v>
      </c>
      <c r="I7" s="2020">
        <v>7</v>
      </c>
      <c r="J7" s="2021">
        <v>8</v>
      </c>
    </row>
    <row r="8" spans="1:10" ht="24.75" customHeight="1">
      <c r="A8" s="2022">
        <v>1</v>
      </c>
      <c r="B8" s="2833"/>
      <c r="C8" s="2834"/>
      <c r="D8" s="2022"/>
      <c r="E8" s="2022"/>
      <c r="F8" s="2023">
        <f>G8+H8+I8+J8</f>
        <v>0</v>
      </c>
      <c r="G8" s="2003"/>
      <c r="H8" s="2003"/>
      <c r="I8" s="2003"/>
      <c r="J8" s="2024"/>
    </row>
    <row r="9" spans="1:10" ht="19.5" customHeight="1">
      <c r="A9" s="2022">
        <v>2</v>
      </c>
      <c r="B9" s="2835"/>
      <c r="C9" s="2836"/>
      <c r="D9" s="2025"/>
      <c r="E9" s="2025"/>
      <c r="F9" s="2023">
        <f aca="true" t="shared" si="0" ref="F9:F16">G9+H9+I9+J9</f>
        <v>0</v>
      </c>
      <c r="G9" s="2006"/>
      <c r="H9" s="2006"/>
      <c r="I9" s="2006"/>
      <c r="J9" s="2026"/>
    </row>
    <row r="10" spans="1:10" ht="21" customHeight="1">
      <c r="A10" s="2022">
        <v>3</v>
      </c>
      <c r="B10" s="2835"/>
      <c r="C10" s="2836"/>
      <c r="D10" s="2025"/>
      <c r="E10" s="2025"/>
      <c r="F10" s="2023">
        <f t="shared" si="0"/>
        <v>0</v>
      </c>
      <c r="G10" s="2006"/>
      <c r="H10" s="2006"/>
      <c r="I10" s="2006"/>
      <c r="J10" s="2026"/>
    </row>
    <row r="11" spans="1:10" ht="21.75" customHeight="1">
      <c r="A11" s="2022">
        <v>4</v>
      </c>
      <c r="B11" s="2837"/>
      <c r="C11" s="2838"/>
      <c r="D11" s="2025"/>
      <c r="E11" s="2025"/>
      <c r="F11" s="2023">
        <f t="shared" si="0"/>
        <v>0</v>
      </c>
      <c r="G11" s="2006"/>
      <c r="H11" s="2006"/>
      <c r="I11" s="2006"/>
      <c r="J11" s="2026"/>
    </row>
    <row r="12" spans="1:10" ht="24" customHeight="1">
      <c r="A12" s="2022">
        <v>5</v>
      </c>
      <c r="B12" s="2837"/>
      <c r="C12" s="2838"/>
      <c r="D12" s="2025"/>
      <c r="E12" s="2025"/>
      <c r="F12" s="2023">
        <f t="shared" si="0"/>
        <v>0</v>
      </c>
      <c r="G12" s="2006"/>
      <c r="H12" s="2006"/>
      <c r="I12" s="2006"/>
      <c r="J12" s="2026"/>
    </row>
    <row r="13" spans="1:10" ht="26.25" customHeight="1">
      <c r="A13" s="2022">
        <v>6</v>
      </c>
      <c r="B13" s="2837"/>
      <c r="C13" s="2838"/>
      <c r="D13" s="2025"/>
      <c r="E13" s="2025"/>
      <c r="F13" s="2023">
        <f t="shared" si="0"/>
        <v>0</v>
      </c>
      <c r="G13" s="2006"/>
      <c r="H13" s="2006"/>
      <c r="I13" s="2006"/>
      <c r="J13" s="2026"/>
    </row>
    <row r="14" spans="1:10" ht="25.5" customHeight="1">
      <c r="A14" s="2022">
        <v>7</v>
      </c>
      <c r="B14" s="2837"/>
      <c r="C14" s="2838"/>
      <c r="D14" s="2025"/>
      <c r="E14" s="2025"/>
      <c r="F14" s="2023">
        <f t="shared" si="0"/>
        <v>0</v>
      </c>
      <c r="G14" s="2006"/>
      <c r="H14" s="2006"/>
      <c r="I14" s="2006"/>
      <c r="J14" s="2026"/>
    </row>
    <row r="15" spans="1:10" ht="21.75" customHeight="1">
      <c r="A15" s="2022">
        <v>8</v>
      </c>
      <c r="B15" s="2837"/>
      <c r="C15" s="2838"/>
      <c r="D15" s="2025"/>
      <c r="E15" s="2025"/>
      <c r="F15" s="2023">
        <f t="shared" si="0"/>
        <v>0</v>
      </c>
      <c r="G15" s="2006"/>
      <c r="H15" s="2006"/>
      <c r="I15" s="2006"/>
      <c r="J15" s="2026"/>
    </row>
    <row r="16" spans="1:10" ht="23.25" customHeight="1" thickBot="1">
      <c r="A16" s="2027">
        <v>9</v>
      </c>
      <c r="B16" s="2839"/>
      <c r="C16" s="2840"/>
      <c r="D16" s="2028"/>
      <c r="E16" s="2028"/>
      <c r="F16" s="2029">
        <f t="shared" si="0"/>
        <v>0</v>
      </c>
      <c r="G16" s="2030"/>
      <c r="H16" s="2030"/>
      <c r="I16" s="2030"/>
      <c r="J16" s="2031"/>
    </row>
    <row r="17" spans="2:10" ht="15.75">
      <c r="B17" s="2841" t="s">
        <v>78</v>
      </c>
      <c r="C17" s="2841"/>
      <c r="G17" s="2009">
        <f>G8+G9+G10+G11+G12+G13+G14+G15+G16</f>
        <v>0</v>
      </c>
      <c r="H17" s="2009">
        <f>H8+H9+H10+H11+H12+H13+H14+H15+H16</f>
        <v>0</v>
      </c>
      <c r="I17" s="2009">
        <f>I8+I9+I10+I11+I12+I13+I14+I15+I16</f>
        <v>0</v>
      </c>
      <c r="J17" s="2009">
        <f>J8+J9+J10+J11+J12+J13+J14+J15+J16</f>
        <v>0</v>
      </c>
    </row>
    <row r="18" spans="2:10" ht="15.75">
      <c r="B18" s="2032"/>
      <c r="C18" s="2032"/>
      <c r="G18" s="2009"/>
      <c r="H18" s="2009"/>
      <c r="I18" s="2009"/>
      <c r="J18" s="2009"/>
    </row>
    <row r="19" spans="2:7" ht="15.75">
      <c r="B19" s="2824" t="s">
        <v>122</v>
      </c>
      <c r="C19" s="2824"/>
      <c r="D19" s="2824"/>
      <c r="E19" s="2816" t="s">
        <v>181</v>
      </c>
      <c r="F19" s="2816"/>
      <c r="G19" s="2012"/>
    </row>
    <row r="20" ht="12.75">
      <c r="G20" s="2011" t="s">
        <v>182</v>
      </c>
    </row>
  </sheetData>
  <sheetProtection/>
  <mergeCells count="21">
    <mergeCell ref="E19:F19"/>
    <mergeCell ref="B13:C13"/>
    <mergeCell ref="B14:C14"/>
    <mergeCell ref="B15:C15"/>
    <mergeCell ref="B16:C16"/>
    <mergeCell ref="B17:C17"/>
    <mergeCell ref="B19:D19"/>
    <mergeCell ref="B7:C7"/>
    <mergeCell ref="B8:C8"/>
    <mergeCell ref="B9:C9"/>
    <mergeCell ref="B10:C10"/>
    <mergeCell ref="B11:C11"/>
    <mergeCell ref="B12:C12"/>
    <mergeCell ref="H1:I1"/>
    <mergeCell ref="F2:J2"/>
    <mergeCell ref="A3:J3"/>
    <mergeCell ref="A5:A6"/>
    <mergeCell ref="B5:C6"/>
    <mergeCell ref="D5:D6"/>
    <mergeCell ref="E5:E6"/>
    <mergeCell ref="F5:J5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67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5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66" sqref="S66"/>
    </sheetView>
  </sheetViews>
  <sheetFormatPr defaultColWidth="9.140625" defaultRowHeight="12.75"/>
  <cols>
    <col min="1" max="1" width="3.7109375" style="1911" customWidth="1"/>
    <col min="2" max="2" width="27.8515625" style="1911" customWidth="1"/>
    <col min="3" max="3" width="18.28125" style="1911" customWidth="1"/>
    <col min="4" max="15" width="9.140625" style="1911" customWidth="1"/>
    <col min="16" max="16" width="9.140625" style="1912" customWidth="1"/>
    <col min="17" max="16384" width="9.140625" style="1911" customWidth="1"/>
  </cols>
  <sheetData>
    <row r="1" spans="1:15" ht="12.75" customHeight="1">
      <c r="A1" s="1916"/>
      <c r="B1" s="1917" t="s">
        <v>701</v>
      </c>
      <c r="C1" s="1918">
        <f>Анкета!A5</f>
        <v>0</v>
      </c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</row>
    <row r="2" spans="1:15" ht="12" customHeight="1">
      <c r="A2" s="1919"/>
      <c r="B2" s="1920" t="s">
        <v>702</v>
      </c>
      <c r="C2" s="1919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</row>
    <row r="3" spans="1:15" ht="17.25" thickBot="1">
      <c r="A3" s="2847" t="s">
        <v>824</v>
      </c>
      <c r="B3" s="2847"/>
      <c r="C3" s="2847"/>
      <c r="D3" s="2847"/>
      <c r="E3" s="2847"/>
      <c r="F3" s="2847"/>
      <c r="G3" s="2847"/>
      <c r="H3" s="2847"/>
      <c r="I3" s="2847"/>
      <c r="J3" s="2847"/>
      <c r="K3" s="2847"/>
      <c r="L3" s="2847"/>
      <c r="M3" s="2847"/>
      <c r="N3" s="2847"/>
      <c r="O3" s="2847"/>
    </row>
    <row r="4" spans="1:16" ht="14.25" thickBot="1" thickTop="1">
      <c r="A4" s="2848" t="s">
        <v>703</v>
      </c>
      <c r="B4" s="2850" t="s">
        <v>704</v>
      </c>
      <c r="C4" s="2852" t="s">
        <v>705</v>
      </c>
      <c r="D4" s="2854" t="s">
        <v>706</v>
      </c>
      <c r="E4" s="2854"/>
      <c r="F4" s="2854"/>
      <c r="G4" s="2854"/>
      <c r="H4" s="2854"/>
      <c r="I4" s="2854"/>
      <c r="J4" s="2854"/>
      <c r="K4" s="2854"/>
      <c r="L4" s="2854"/>
      <c r="M4" s="2854"/>
      <c r="N4" s="2854"/>
      <c r="O4" s="2855"/>
      <c r="P4" s="2842"/>
    </row>
    <row r="5" spans="1:16" ht="46.5" customHeight="1">
      <c r="A5" s="2849"/>
      <c r="B5" s="2851"/>
      <c r="C5" s="2853"/>
      <c r="D5" s="1921" t="s">
        <v>3</v>
      </c>
      <c r="E5" s="1922" t="s">
        <v>4</v>
      </c>
      <c r="F5" s="1922" t="s">
        <v>5</v>
      </c>
      <c r="G5" s="1922" t="s">
        <v>6</v>
      </c>
      <c r="H5" s="1923" t="s">
        <v>7</v>
      </c>
      <c r="I5" s="1923" t="s">
        <v>8</v>
      </c>
      <c r="J5" s="1923" t="s">
        <v>9</v>
      </c>
      <c r="K5" s="1923" t="s">
        <v>10</v>
      </c>
      <c r="L5" s="1923" t="s">
        <v>11</v>
      </c>
      <c r="M5" s="1923" t="s">
        <v>12</v>
      </c>
      <c r="N5" s="1922" t="s">
        <v>13</v>
      </c>
      <c r="O5" s="1924" t="s">
        <v>14</v>
      </c>
      <c r="P5" s="2842"/>
    </row>
    <row r="6" spans="1:15" ht="13.5" thickBot="1">
      <c r="A6" s="1925">
        <v>1</v>
      </c>
      <c r="B6" s="1926">
        <f>+A6+1</f>
        <v>2</v>
      </c>
      <c r="C6" s="1926">
        <f>B6+1</f>
        <v>3</v>
      </c>
      <c r="D6" s="1926">
        <f aca="true" t="shared" si="0" ref="D6:O6">C6+1</f>
        <v>4</v>
      </c>
      <c r="E6" s="1926">
        <f t="shared" si="0"/>
        <v>5</v>
      </c>
      <c r="F6" s="1926">
        <f t="shared" si="0"/>
        <v>6</v>
      </c>
      <c r="G6" s="1926">
        <f t="shared" si="0"/>
        <v>7</v>
      </c>
      <c r="H6" s="1926">
        <f t="shared" si="0"/>
        <v>8</v>
      </c>
      <c r="I6" s="1926">
        <f t="shared" si="0"/>
        <v>9</v>
      </c>
      <c r="J6" s="1926">
        <f t="shared" si="0"/>
        <v>10</v>
      </c>
      <c r="K6" s="1926">
        <f t="shared" si="0"/>
        <v>11</v>
      </c>
      <c r="L6" s="1926">
        <f t="shared" si="0"/>
        <v>12</v>
      </c>
      <c r="M6" s="1926">
        <f t="shared" si="0"/>
        <v>13</v>
      </c>
      <c r="N6" s="1926">
        <f t="shared" si="0"/>
        <v>14</v>
      </c>
      <c r="O6" s="1927">
        <f t="shared" si="0"/>
        <v>15</v>
      </c>
    </row>
    <row r="7" spans="1:15" ht="38.25">
      <c r="A7" s="1928" t="s">
        <v>45</v>
      </c>
      <c r="B7" s="1929" t="s">
        <v>724</v>
      </c>
      <c r="C7" s="1930">
        <f>C8+C9</f>
        <v>0</v>
      </c>
      <c r="D7" s="1930">
        <f aca="true" t="shared" si="1" ref="D7:O7">D8+D9</f>
        <v>0</v>
      </c>
      <c r="E7" s="1930">
        <f t="shared" si="1"/>
        <v>0</v>
      </c>
      <c r="F7" s="1930">
        <f t="shared" si="1"/>
        <v>0</v>
      </c>
      <c r="G7" s="1930">
        <f t="shared" si="1"/>
        <v>0</v>
      </c>
      <c r="H7" s="1930">
        <f t="shared" si="1"/>
        <v>0</v>
      </c>
      <c r="I7" s="1930">
        <f t="shared" si="1"/>
        <v>0</v>
      </c>
      <c r="J7" s="1930">
        <f t="shared" si="1"/>
        <v>0</v>
      </c>
      <c r="K7" s="1930">
        <f t="shared" si="1"/>
        <v>0</v>
      </c>
      <c r="L7" s="1930">
        <f t="shared" si="1"/>
        <v>0</v>
      </c>
      <c r="M7" s="1930">
        <f t="shared" si="1"/>
        <v>0</v>
      </c>
      <c r="N7" s="1930">
        <f t="shared" si="1"/>
        <v>0</v>
      </c>
      <c r="O7" s="1931">
        <f t="shared" si="1"/>
        <v>0</v>
      </c>
    </row>
    <row r="8" spans="1:15" ht="12.75">
      <c r="A8" s="1932"/>
      <c r="B8" s="1933" t="s">
        <v>707</v>
      </c>
      <c r="C8" s="1934">
        <f aca="true" t="shared" si="2" ref="C8:O8">C17+C28+C34+C46+C57</f>
        <v>0</v>
      </c>
      <c r="D8" s="1934">
        <f t="shared" si="2"/>
        <v>0</v>
      </c>
      <c r="E8" s="1934">
        <f t="shared" si="2"/>
        <v>0</v>
      </c>
      <c r="F8" s="1934">
        <f t="shared" si="2"/>
        <v>0</v>
      </c>
      <c r="G8" s="1934">
        <f t="shared" si="2"/>
        <v>0</v>
      </c>
      <c r="H8" s="1934">
        <f t="shared" si="2"/>
        <v>0</v>
      </c>
      <c r="I8" s="1934">
        <f t="shared" si="2"/>
        <v>0</v>
      </c>
      <c r="J8" s="1934">
        <f t="shared" si="2"/>
        <v>0</v>
      </c>
      <c r="K8" s="1934">
        <f t="shared" si="2"/>
        <v>0</v>
      </c>
      <c r="L8" s="1934">
        <f t="shared" si="2"/>
        <v>0</v>
      </c>
      <c r="M8" s="1934">
        <f t="shared" si="2"/>
        <v>0</v>
      </c>
      <c r="N8" s="1934">
        <f t="shared" si="2"/>
        <v>0</v>
      </c>
      <c r="O8" s="1935">
        <f t="shared" si="2"/>
        <v>0</v>
      </c>
    </row>
    <row r="9" spans="1:15" ht="12.75">
      <c r="A9" s="1932"/>
      <c r="B9" s="1933" t="s">
        <v>708</v>
      </c>
      <c r="C9" s="1934">
        <f>SUM(C10:C14)</f>
        <v>0</v>
      </c>
      <c r="D9" s="1934">
        <f>SUM(D10:D14)</f>
        <v>0</v>
      </c>
      <c r="E9" s="1934">
        <f aca="true" t="shared" si="3" ref="E9:O9">SUM(E10:E14)</f>
        <v>0</v>
      </c>
      <c r="F9" s="1934">
        <f t="shared" si="3"/>
        <v>0</v>
      </c>
      <c r="G9" s="1934">
        <f t="shared" si="3"/>
        <v>0</v>
      </c>
      <c r="H9" s="1934">
        <f t="shared" si="3"/>
        <v>0</v>
      </c>
      <c r="I9" s="1934">
        <f t="shared" si="3"/>
        <v>0</v>
      </c>
      <c r="J9" s="1934">
        <f t="shared" si="3"/>
        <v>0</v>
      </c>
      <c r="K9" s="1934">
        <f t="shared" si="3"/>
        <v>0</v>
      </c>
      <c r="L9" s="1934">
        <f t="shared" si="3"/>
        <v>0</v>
      </c>
      <c r="M9" s="1934">
        <f t="shared" si="3"/>
        <v>0</v>
      </c>
      <c r="N9" s="1934">
        <f t="shared" si="3"/>
        <v>0</v>
      </c>
      <c r="O9" s="1935">
        <f t="shared" si="3"/>
        <v>0</v>
      </c>
    </row>
    <row r="10" spans="1:15" ht="12.75">
      <c r="A10" s="1932"/>
      <c r="B10" s="1933" t="s">
        <v>709</v>
      </c>
      <c r="C10" s="1934">
        <f aca="true" t="shared" si="4" ref="C10:O10">C22+C39+C51+C62</f>
        <v>0</v>
      </c>
      <c r="D10" s="1934">
        <f t="shared" si="4"/>
        <v>0</v>
      </c>
      <c r="E10" s="1934">
        <f t="shared" si="4"/>
        <v>0</v>
      </c>
      <c r="F10" s="1934">
        <f t="shared" si="4"/>
        <v>0</v>
      </c>
      <c r="G10" s="1934">
        <f t="shared" si="4"/>
        <v>0</v>
      </c>
      <c r="H10" s="1934">
        <f t="shared" si="4"/>
        <v>0</v>
      </c>
      <c r="I10" s="1934">
        <f t="shared" si="4"/>
        <v>0</v>
      </c>
      <c r="J10" s="1934">
        <f t="shared" si="4"/>
        <v>0</v>
      </c>
      <c r="K10" s="1934">
        <f t="shared" si="4"/>
        <v>0</v>
      </c>
      <c r="L10" s="1934">
        <f t="shared" si="4"/>
        <v>0</v>
      </c>
      <c r="M10" s="1934">
        <f t="shared" si="4"/>
        <v>0</v>
      </c>
      <c r="N10" s="1934">
        <f t="shared" si="4"/>
        <v>0</v>
      </c>
      <c r="O10" s="1935">
        <f t="shared" si="4"/>
        <v>0</v>
      </c>
    </row>
    <row r="11" spans="1:15" ht="12.75">
      <c r="A11" s="1932"/>
      <c r="B11" s="1933" t="s">
        <v>710</v>
      </c>
      <c r="C11" s="1934">
        <f aca="true" t="shared" si="5" ref="C11:O11">C23+C40+C52+C63</f>
        <v>0</v>
      </c>
      <c r="D11" s="1934">
        <f t="shared" si="5"/>
        <v>0</v>
      </c>
      <c r="E11" s="1934">
        <f t="shared" si="5"/>
        <v>0</v>
      </c>
      <c r="F11" s="1934">
        <f t="shared" si="5"/>
        <v>0</v>
      </c>
      <c r="G11" s="1934">
        <f t="shared" si="5"/>
        <v>0</v>
      </c>
      <c r="H11" s="1934">
        <f t="shared" si="5"/>
        <v>0</v>
      </c>
      <c r="I11" s="1934">
        <f t="shared" si="5"/>
        <v>0</v>
      </c>
      <c r="J11" s="1934">
        <f t="shared" si="5"/>
        <v>0</v>
      </c>
      <c r="K11" s="1934">
        <f t="shared" si="5"/>
        <v>0</v>
      </c>
      <c r="L11" s="1934">
        <f t="shared" si="5"/>
        <v>0</v>
      </c>
      <c r="M11" s="1934">
        <f t="shared" si="5"/>
        <v>0</v>
      </c>
      <c r="N11" s="1934">
        <f t="shared" si="5"/>
        <v>0</v>
      </c>
      <c r="O11" s="1935">
        <f t="shared" si="5"/>
        <v>0</v>
      </c>
    </row>
    <row r="12" spans="1:15" ht="12.75">
      <c r="A12" s="1932"/>
      <c r="B12" s="1933" t="s">
        <v>711</v>
      </c>
      <c r="C12" s="1934">
        <f aca="true" t="shared" si="6" ref="C12:O12">C24+C41+C53+C64</f>
        <v>0</v>
      </c>
      <c r="D12" s="1934">
        <f t="shared" si="6"/>
        <v>0</v>
      </c>
      <c r="E12" s="1934">
        <f t="shared" si="6"/>
        <v>0</v>
      </c>
      <c r="F12" s="1934">
        <f t="shared" si="6"/>
        <v>0</v>
      </c>
      <c r="G12" s="1934">
        <f t="shared" si="6"/>
        <v>0</v>
      </c>
      <c r="H12" s="1934">
        <f t="shared" si="6"/>
        <v>0</v>
      </c>
      <c r="I12" s="1934">
        <f t="shared" si="6"/>
        <v>0</v>
      </c>
      <c r="J12" s="1934">
        <f t="shared" si="6"/>
        <v>0</v>
      </c>
      <c r="K12" s="1934">
        <f t="shared" si="6"/>
        <v>0</v>
      </c>
      <c r="L12" s="1934">
        <f t="shared" si="6"/>
        <v>0</v>
      </c>
      <c r="M12" s="1934">
        <f t="shared" si="6"/>
        <v>0</v>
      </c>
      <c r="N12" s="1934">
        <f t="shared" si="6"/>
        <v>0</v>
      </c>
      <c r="O12" s="1935">
        <f t="shared" si="6"/>
        <v>0</v>
      </c>
    </row>
    <row r="13" spans="1:16" ht="12.75">
      <c r="A13" s="1932"/>
      <c r="B13" s="1933" t="s">
        <v>712</v>
      </c>
      <c r="C13" s="1934">
        <f aca="true" t="shared" si="7" ref="C13:O13">C25+C42+C54+C65</f>
        <v>0</v>
      </c>
      <c r="D13" s="1934">
        <f t="shared" si="7"/>
        <v>0</v>
      </c>
      <c r="E13" s="1934">
        <f t="shared" si="7"/>
        <v>0</v>
      </c>
      <c r="F13" s="1934">
        <f t="shared" si="7"/>
        <v>0</v>
      </c>
      <c r="G13" s="1934">
        <f t="shared" si="7"/>
        <v>0</v>
      </c>
      <c r="H13" s="1934">
        <f t="shared" si="7"/>
        <v>0</v>
      </c>
      <c r="I13" s="1934">
        <f t="shared" si="7"/>
        <v>0</v>
      </c>
      <c r="J13" s="1934">
        <f t="shared" si="7"/>
        <v>0</v>
      </c>
      <c r="K13" s="1934">
        <f t="shared" si="7"/>
        <v>0</v>
      </c>
      <c r="L13" s="1934">
        <f t="shared" si="7"/>
        <v>0</v>
      </c>
      <c r="M13" s="1934">
        <f t="shared" si="7"/>
        <v>0</v>
      </c>
      <c r="N13" s="1934">
        <f t="shared" si="7"/>
        <v>0</v>
      </c>
      <c r="O13" s="1935">
        <f t="shared" si="7"/>
        <v>0</v>
      </c>
      <c r="P13" s="1913"/>
    </row>
    <row r="14" spans="1:16" ht="13.5" thickBot="1">
      <c r="A14" s="1936"/>
      <c r="B14" s="1937" t="s">
        <v>713</v>
      </c>
      <c r="C14" s="1938">
        <f>C43</f>
        <v>0</v>
      </c>
      <c r="D14" s="1938">
        <f>D43</f>
        <v>0</v>
      </c>
      <c r="E14" s="1938">
        <f aca="true" t="shared" si="8" ref="E14:O14">E43</f>
        <v>0</v>
      </c>
      <c r="F14" s="1938">
        <f t="shared" si="8"/>
        <v>0</v>
      </c>
      <c r="G14" s="1938">
        <f t="shared" si="8"/>
        <v>0</v>
      </c>
      <c r="H14" s="1938">
        <f t="shared" si="8"/>
        <v>0</v>
      </c>
      <c r="I14" s="1938">
        <f t="shared" si="8"/>
        <v>0</v>
      </c>
      <c r="J14" s="1938">
        <f t="shared" si="8"/>
        <v>0</v>
      </c>
      <c r="K14" s="1938">
        <f t="shared" si="8"/>
        <v>0</v>
      </c>
      <c r="L14" s="1938">
        <f t="shared" si="8"/>
        <v>0</v>
      </c>
      <c r="M14" s="1938">
        <f t="shared" si="8"/>
        <v>0</v>
      </c>
      <c r="N14" s="1938">
        <f t="shared" si="8"/>
        <v>0</v>
      </c>
      <c r="O14" s="1939">
        <f t="shared" si="8"/>
        <v>0</v>
      </c>
      <c r="P14" s="1913"/>
    </row>
    <row r="15" spans="1:16" ht="13.5" thickTop="1">
      <c r="A15" s="1940" t="s">
        <v>67</v>
      </c>
      <c r="B15" s="1941" t="s">
        <v>714</v>
      </c>
      <c r="C15" s="1942"/>
      <c r="D15" s="1943"/>
      <c r="E15" s="1943"/>
      <c r="F15" s="1943"/>
      <c r="G15" s="1943"/>
      <c r="H15" s="1943"/>
      <c r="I15" s="1943"/>
      <c r="J15" s="1943"/>
      <c r="K15" s="1943"/>
      <c r="L15" s="1943"/>
      <c r="M15" s="1943"/>
      <c r="N15" s="1943"/>
      <c r="O15" s="1944"/>
      <c r="P15" s="1913"/>
    </row>
    <row r="16" spans="1:16" ht="12.75">
      <c r="A16" s="1932"/>
      <c r="B16" s="1945" t="s">
        <v>715</v>
      </c>
      <c r="C16" s="1946">
        <f>C17+C21</f>
        <v>0</v>
      </c>
      <c r="D16" s="1946">
        <f>D17+D21</f>
        <v>0</v>
      </c>
      <c r="E16" s="1946">
        <f aca="true" t="shared" si="9" ref="E16:O16">E17+E21</f>
        <v>0</v>
      </c>
      <c r="F16" s="1946">
        <f t="shared" si="9"/>
        <v>0</v>
      </c>
      <c r="G16" s="1946">
        <f t="shared" si="9"/>
        <v>0</v>
      </c>
      <c r="H16" s="1946">
        <f t="shared" si="9"/>
        <v>0</v>
      </c>
      <c r="I16" s="1946">
        <f t="shared" si="9"/>
        <v>0</v>
      </c>
      <c r="J16" s="1946">
        <f t="shared" si="9"/>
        <v>0</v>
      </c>
      <c r="K16" s="1946">
        <f t="shared" si="9"/>
        <v>0</v>
      </c>
      <c r="L16" s="1946">
        <f t="shared" si="9"/>
        <v>0</v>
      </c>
      <c r="M16" s="1946">
        <f t="shared" si="9"/>
        <v>0</v>
      </c>
      <c r="N16" s="1946">
        <f t="shared" si="9"/>
        <v>0</v>
      </c>
      <c r="O16" s="1947">
        <f t="shared" si="9"/>
        <v>0</v>
      </c>
      <c r="P16" s="1913"/>
    </row>
    <row r="17" spans="1:16" ht="12.75">
      <c r="A17" s="1932"/>
      <c r="B17" s="1933" t="s">
        <v>716</v>
      </c>
      <c r="C17" s="1946">
        <f>C18+C19</f>
        <v>0</v>
      </c>
      <c r="D17" s="1946">
        <f>D18+D19+D20</f>
        <v>0</v>
      </c>
      <c r="E17" s="1946">
        <f aca="true" t="shared" si="10" ref="E17:O17">E18+E19+E20</f>
        <v>0</v>
      </c>
      <c r="F17" s="1946">
        <f t="shared" si="10"/>
        <v>0</v>
      </c>
      <c r="G17" s="1946">
        <f t="shared" si="10"/>
        <v>0</v>
      </c>
      <c r="H17" s="1946">
        <f t="shared" si="10"/>
        <v>0</v>
      </c>
      <c r="I17" s="1946">
        <f t="shared" si="10"/>
        <v>0</v>
      </c>
      <c r="J17" s="1946">
        <f t="shared" si="10"/>
        <v>0</v>
      </c>
      <c r="K17" s="1946">
        <f t="shared" si="10"/>
        <v>0</v>
      </c>
      <c r="L17" s="1946">
        <f t="shared" si="10"/>
        <v>0</v>
      </c>
      <c r="M17" s="1946">
        <f t="shared" si="10"/>
        <v>0</v>
      </c>
      <c r="N17" s="1946">
        <f t="shared" si="10"/>
        <v>0</v>
      </c>
      <c r="O17" s="1947">
        <f t="shared" si="10"/>
        <v>0</v>
      </c>
      <c r="P17" s="1913"/>
    </row>
    <row r="18" spans="1:16" ht="12.75">
      <c r="A18" s="1932"/>
      <c r="B18" s="1948" t="s">
        <v>351</v>
      </c>
      <c r="C18" s="1946">
        <f>MAX(D18:O18)</f>
        <v>0</v>
      </c>
      <c r="D18" s="1949"/>
      <c r="E18" s="1949"/>
      <c r="F18" s="1949"/>
      <c r="G18" s="1949"/>
      <c r="H18" s="1949"/>
      <c r="I18" s="1949"/>
      <c r="J18" s="1949"/>
      <c r="K18" s="1949"/>
      <c r="L18" s="1949"/>
      <c r="M18" s="1949"/>
      <c r="N18" s="1949"/>
      <c r="O18" s="1950"/>
      <c r="P18" s="1913">
        <f>12-COUNTBLANK(D18:O18)</f>
        <v>0</v>
      </c>
    </row>
    <row r="19" spans="1:16" ht="12.75">
      <c r="A19" s="1932"/>
      <c r="B19" s="1948" t="s">
        <v>722</v>
      </c>
      <c r="C19" s="1946">
        <f>MAX(D19:O19)</f>
        <v>0</v>
      </c>
      <c r="D19" s="1949"/>
      <c r="E19" s="1949"/>
      <c r="F19" s="1949"/>
      <c r="G19" s="1949"/>
      <c r="H19" s="1949"/>
      <c r="I19" s="1949"/>
      <c r="J19" s="1949"/>
      <c r="K19" s="1949"/>
      <c r="L19" s="1949"/>
      <c r="M19" s="1949"/>
      <c r="N19" s="1949"/>
      <c r="O19" s="1950"/>
      <c r="P19" s="1913">
        <f>12-COUNTBLANK(D19:O19)</f>
        <v>0</v>
      </c>
    </row>
    <row r="20" spans="1:16" ht="12.75">
      <c r="A20" s="1932"/>
      <c r="B20" s="1948" t="s">
        <v>723</v>
      </c>
      <c r="C20" s="1946">
        <f>MAX(D20:O20)</f>
        <v>0</v>
      </c>
      <c r="D20" s="1949"/>
      <c r="E20" s="1949"/>
      <c r="F20" s="1949"/>
      <c r="G20" s="1949"/>
      <c r="H20" s="1949"/>
      <c r="I20" s="1949"/>
      <c r="J20" s="1949"/>
      <c r="K20" s="1949"/>
      <c r="L20" s="1949"/>
      <c r="M20" s="1949"/>
      <c r="N20" s="1949"/>
      <c r="O20" s="1950"/>
      <c r="P20" s="1913">
        <f>12-COUNTBLANK(D20:O20)</f>
        <v>0</v>
      </c>
    </row>
    <row r="21" spans="1:16" ht="12.75">
      <c r="A21" s="1932"/>
      <c r="B21" s="1933" t="s">
        <v>708</v>
      </c>
      <c r="C21" s="1946">
        <f aca="true" t="shared" si="11" ref="C21:O21">SUM(C22:C25)</f>
        <v>0</v>
      </c>
      <c r="D21" s="1946">
        <f t="shared" si="11"/>
        <v>0</v>
      </c>
      <c r="E21" s="1946">
        <f t="shared" si="11"/>
        <v>0</v>
      </c>
      <c r="F21" s="1946">
        <f t="shared" si="11"/>
        <v>0</v>
      </c>
      <c r="G21" s="1946">
        <f t="shared" si="11"/>
        <v>0</v>
      </c>
      <c r="H21" s="1946">
        <f t="shared" si="11"/>
        <v>0</v>
      </c>
      <c r="I21" s="1946">
        <f t="shared" si="11"/>
        <v>0</v>
      </c>
      <c r="J21" s="1946">
        <f t="shared" si="11"/>
        <v>0</v>
      </c>
      <c r="K21" s="1946">
        <f t="shared" si="11"/>
        <v>0</v>
      </c>
      <c r="L21" s="1946">
        <f t="shared" si="11"/>
        <v>0</v>
      </c>
      <c r="M21" s="1946">
        <f t="shared" si="11"/>
        <v>0</v>
      </c>
      <c r="N21" s="1946">
        <f t="shared" si="11"/>
        <v>0</v>
      </c>
      <c r="O21" s="1947">
        <f t="shared" si="11"/>
        <v>0</v>
      </c>
      <c r="P21" s="1913"/>
    </row>
    <row r="22" spans="1:16" ht="12.75">
      <c r="A22" s="1932"/>
      <c r="B22" s="1933" t="s">
        <v>709</v>
      </c>
      <c r="C22" s="1946">
        <f>MAX(D22:O22)</f>
        <v>0</v>
      </c>
      <c r="D22" s="1951"/>
      <c r="E22" s="1951"/>
      <c r="F22" s="1951"/>
      <c r="G22" s="1951"/>
      <c r="H22" s="1951"/>
      <c r="I22" s="1951"/>
      <c r="J22" s="1951"/>
      <c r="K22" s="1951"/>
      <c r="L22" s="1951"/>
      <c r="M22" s="1951"/>
      <c r="N22" s="1951"/>
      <c r="O22" s="1952"/>
      <c r="P22" s="1913">
        <f>12-COUNTBLANK(D22:O22)</f>
        <v>0</v>
      </c>
    </row>
    <row r="23" spans="1:16" ht="12.75">
      <c r="A23" s="1932"/>
      <c r="B23" s="1933" t="s">
        <v>710</v>
      </c>
      <c r="C23" s="1946">
        <f>MAX(D23:O23)</f>
        <v>0</v>
      </c>
      <c r="D23" s="1951"/>
      <c r="E23" s="1951"/>
      <c r="F23" s="1951"/>
      <c r="G23" s="1951"/>
      <c r="H23" s="1951"/>
      <c r="I23" s="1951"/>
      <c r="J23" s="1951"/>
      <c r="K23" s="1951"/>
      <c r="L23" s="1951"/>
      <c r="M23" s="1951"/>
      <c r="N23" s="1951"/>
      <c r="O23" s="1952"/>
      <c r="P23" s="1913">
        <f>12-COUNTBLANK(D23:O23)</f>
        <v>0</v>
      </c>
    </row>
    <row r="24" spans="1:16" ht="12.75">
      <c r="A24" s="1932"/>
      <c r="B24" s="1933" t="s">
        <v>711</v>
      </c>
      <c r="C24" s="1946">
        <f>MAX(D24:O24)</f>
        <v>0</v>
      </c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2"/>
      <c r="P24" s="1913">
        <f>12-COUNTBLANK(D24:O24)</f>
        <v>0</v>
      </c>
    </row>
    <row r="25" spans="1:16" ht="13.5" thickBot="1">
      <c r="A25" s="1953"/>
      <c r="B25" s="1954" t="s">
        <v>712</v>
      </c>
      <c r="C25" s="1955">
        <f>MAX(D25:O25)</f>
        <v>0</v>
      </c>
      <c r="D25" s="1956"/>
      <c r="E25" s="1956"/>
      <c r="F25" s="1956"/>
      <c r="G25" s="1956"/>
      <c r="H25" s="1956"/>
      <c r="I25" s="1956"/>
      <c r="J25" s="1956"/>
      <c r="K25" s="1956"/>
      <c r="L25" s="1956"/>
      <c r="M25" s="1956"/>
      <c r="N25" s="1956"/>
      <c r="O25" s="1957"/>
      <c r="P25" s="1913">
        <f>12-COUNTBLANK(D25:O25)</f>
        <v>0</v>
      </c>
    </row>
    <row r="26" spans="1:16" ht="12.75">
      <c r="A26" s="1928" t="s">
        <v>68</v>
      </c>
      <c r="B26" s="1958" t="s">
        <v>714</v>
      </c>
      <c r="C26" s="1959"/>
      <c r="D26" s="1959"/>
      <c r="E26" s="1959"/>
      <c r="F26" s="1959"/>
      <c r="G26" s="1959"/>
      <c r="H26" s="1959"/>
      <c r="I26" s="1959"/>
      <c r="J26" s="1959"/>
      <c r="K26" s="1959"/>
      <c r="L26" s="1959"/>
      <c r="M26" s="1959"/>
      <c r="N26" s="1959"/>
      <c r="O26" s="1960"/>
      <c r="P26" s="1913"/>
    </row>
    <row r="27" spans="1:16" ht="12.75">
      <c r="A27" s="1932"/>
      <c r="B27" s="1945" t="s">
        <v>579</v>
      </c>
      <c r="C27" s="1946">
        <f>C28</f>
        <v>0</v>
      </c>
      <c r="D27" s="1946">
        <f>D28</f>
        <v>0</v>
      </c>
      <c r="E27" s="1946">
        <f>E28</f>
        <v>0</v>
      </c>
      <c r="F27" s="1946">
        <f>F28</f>
        <v>0</v>
      </c>
      <c r="G27" s="1946">
        <f aca="true" t="shared" si="12" ref="G27:N27">G28</f>
        <v>0</v>
      </c>
      <c r="H27" s="1946">
        <f t="shared" si="12"/>
        <v>0</v>
      </c>
      <c r="I27" s="1946">
        <f t="shared" si="12"/>
        <v>0</v>
      </c>
      <c r="J27" s="1946">
        <f t="shared" si="12"/>
        <v>0</v>
      </c>
      <c r="K27" s="1946">
        <f t="shared" si="12"/>
        <v>0</v>
      </c>
      <c r="L27" s="1946">
        <f t="shared" si="12"/>
        <v>0</v>
      </c>
      <c r="M27" s="1946">
        <f t="shared" si="12"/>
        <v>0</v>
      </c>
      <c r="N27" s="1946">
        <f t="shared" si="12"/>
        <v>0</v>
      </c>
      <c r="O27" s="1947">
        <f>O28</f>
        <v>0</v>
      </c>
      <c r="P27" s="1913"/>
    </row>
    <row r="28" spans="1:16" ht="12.75">
      <c r="A28" s="1932"/>
      <c r="B28" s="1933" t="s">
        <v>716</v>
      </c>
      <c r="C28" s="1946">
        <f>C29+C30</f>
        <v>0</v>
      </c>
      <c r="D28" s="1946">
        <f>D29+D30+D31</f>
        <v>0</v>
      </c>
      <c r="E28" s="1946">
        <f aca="true" t="shared" si="13" ref="E28:O28">E29+E30+E31</f>
        <v>0</v>
      </c>
      <c r="F28" s="1946">
        <f t="shared" si="13"/>
        <v>0</v>
      </c>
      <c r="G28" s="1946">
        <f t="shared" si="13"/>
        <v>0</v>
      </c>
      <c r="H28" s="1946">
        <f t="shared" si="13"/>
        <v>0</v>
      </c>
      <c r="I28" s="1946">
        <f t="shared" si="13"/>
        <v>0</v>
      </c>
      <c r="J28" s="1946">
        <f t="shared" si="13"/>
        <v>0</v>
      </c>
      <c r="K28" s="1946">
        <f t="shared" si="13"/>
        <v>0</v>
      </c>
      <c r="L28" s="1946">
        <f t="shared" si="13"/>
        <v>0</v>
      </c>
      <c r="M28" s="1946">
        <f t="shared" si="13"/>
        <v>0</v>
      </c>
      <c r="N28" s="1946">
        <f t="shared" si="13"/>
        <v>0</v>
      </c>
      <c r="O28" s="1947">
        <f t="shared" si="13"/>
        <v>0</v>
      </c>
      <c r="P28" s="1913"/>
    </row>
    <row r="29" spans="1:16" ht="12.75">
      <c r="A29" s="1932"/>
      <c r="B29" s="1948" t="s">
        <v>351</v>
      </c>
      <c r="C29" s="1946">
        <f>MAX(D29:O29)</f>
        <v>0</v>
      </c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2"/>
      <c r="P29" s="1913">
        <f>12-COUNTBLANK(D29:O29)</f>
        <v>0</v>
      </c>
    </row>
    <row r="30" spans="1:16" ht="12.75">
      <c r="A30" s="1932"/>
      <c r="B30" s="1948" t="s">
        <v>722</v>
      </c>
      <c r="C30" s="1946">
        <f>MAX(D30:O30)</f>
        <v>0</v>
      </c>
      <c r="D30" s="1951"/>
      <c r="E30" s="1951"/>
      <c r="F30" s="1951"/>
      <c r="G30" s="1951"/>
      <c r="H30" s="1951"/>
      <c r="I30" s="1951"/>
      <c r="J30" s="1951"/>
      <c r="K30" s="1951"/>
      <c r="L30" s="1951"/>
      <c r="M30" s="1951"/>
      <c r="N30" s="1951"/>
      <c r="O30" s="1952"/>
      <c r="P30" s="1913">
        <f>12-COUNTBLANK(D30:O30)</f>
        <v>0</v>
      </c>
    </row>
    <row r="31" spans="1:16" ht="13.5" thickBot="1">
      <c r="A31" s="1961"/>
      <c r="B31" s="1962" t="s">
        <v>723</v>
      </c>
      <c r="C31" s="1963">
        <f>MAX(D31:O31)</f>
        <v>0</v>
      </c>
      <c r="D31" s="1964"/>
      <c r="E31" s="1964"/>
      <c r="F31" s="1964"/>
      <c r="G31" s="1964"/>
      <c r="H31" s="1964"/>
      <c r="I31" s="1964"/>
      <c r="J31" s="1964"/>
      <c r="K31" s="1964"/>
      <c r="L31" s="1964"/>
      <c r="M31" s="1964"/>
      <c r="N31" s="1964"/>
      <c r="O31" s="1965"/>
      <c r="P31" s="1913">
        <f>12-COUNTBLANK(D31:O31)</f>
        <v>0</v>
      </c>
    </row>
    <row r="32" spans="1:16" ht="12.75">
      <c r="A32" s="1940" t="s">
        <v>69</v>
      </c>
      <c r="B32" s="1941" t="s">
        <v>714</v>
      </c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66"/>
      <c r="P32" s="1913"/>
    </row>
    <row r="33" spans="1:16" ht="12.75">
      <c r="A33" s="1932"/>
      <c r="B33" s="1945" t="s">
        <v>717</v>
      </c>
      <c r="C33" s="1946">
        <f>C34+C38</f>
        <v>0</v>
      </c>
      <c r="D33" s="1946">
        <f aca="true" t="shared" si="14" ref="D33:O33">D34+D38</f>
        <v>0</v>
      </c>
      <c r="E33" s="1946">
        <f t="shared" si="14"/>
        <v>0</v>
      </c>
      <c r="F33" s="1946">
        <f t="shared" si="14"/>
        <v>0</v>
      </c>
      <c r="G33" s="1946">
        <f t="shared" si="14"/>
        <v>0</v>
      </c>
      <c r="H33" s="1946">
        <f t="shared" si="14"/>
        <v>0</v>
      </c>
      <c r="I33" s="1946">
        <f t="shared" si="14"/>
        <v>0</v>
      </c>
      <c r="J33" s="1946">
        <f t="shared" si="14"/>
        <v>0</v>
      </c>
      <c r="K33" s="1946">
        <f t="shared" si="14"/>
        <v>0</v>
      </c>
      <c r="L33" s="1946">
        <f t="shared" si="14"/>
        <v>0</v>
      </c>
      <c r="M33" s="1946">
        <f t="shared" si="14"/>
        <v>0</v>
      </c>
      <c r="N33" s="1946">
        <f t="shared" si="14"/>
        <v>0</v>
      </c>
      <c r="O33" s="1947">
        <f t="shared" si="14"/>
        <v>0</v>
      </c>
      <c r="P33" s="1913"/>
    </row>
    <row r="34" spans="1:16" ht="12.75">
      <c r="A34" s="1932"/>
      <c r="B34" s="1933" t="s">
        <v>716</v>
      </c>
      <c r="C34" s="1946">
        <f>C35+C36</f>
        <v>0</v>
      </c>
      <c r="D34" s="1946">
        <f>D35+D36+D37</f>
        <v>0</v>
      </c>
      <c r="E34" s="1946">
        <f aca="true" t="shared" si="15" ref="E34:O34">E35+E36+E37</f>
        <v>0</v>
      </c>
      <c r="F34" s="1946">
        <f t="shared" si="15"/>
        <v>0</v>
      </c>
      <c r="G34" s="1946">
        <f t="shared" si="15"/>
        <v>0</v>
      </c>
      <c r="H34" s="1946">
        <f t="shared" si="15"/>
        <v>0</v>
      </c>
      <c r="I34" s="1946">
        <f t="shared" si="15"/>
        <v>0</v>
      </c>
      <c r="J34" s="1946">
        <f t="shared" si="15"/>
        <v>0</v>
      </c>
      <c r="K34" s="1946">
        <f t="shared" si="15"/>
        <v>0</v>
      </c>
      <c r="L34" s="1946">
        <f t="shared" si="15"/>
        <v>0</v>
      </c>
      <c r="M34" s="1946">
        <f t="shared" si="15"/>
        <v>0</v>
      </c>
      <c r="N34" s="1946">
        <f t="shared" si="15"/>
        <v>0</v>
      </c>
      <c r="O34" s="1947">
        <f t="shared" si="15"/>
        <v>0</v>
      </c>
      <c r="P34" s="1913"/>
    </row>
    <row r="35" spans="1:16" ht="12.75">
      <c r="A35" s="1932"/>
      <c r="B35" s="1948" t="s">
        <v>351</v>
      </c>
      <c r="C35" s="1946">
        <f>MAX(D35:O35)</f>
        <v>0</v>
      </c>
      <c r="D35" s="1951"/>
      <c r="E35" s="1951"/>
      <c r="F35" s="1951"/>
      <c r="G35" s="1951"/>
      <c r="H35" s="1951"/>
      <c r="I35" s="1951"/>
      <c r="J35" s="1951"/>
      <c r="K35" s="1951"/>
      <c r="L35" s="1951"/>
      <c r="M35" s="1951"/>
      <c r="N35" s="1951"/>
      <c r="O35" s="1952"/>
      <c r="P35" s="1913">
        <f>12-COUNTBLANK(D35:O35)</f>
        <v>0</v>
      </c>
    </row>
    <row r="36" spans="1:16" ht="12.75">
      <c r="A36" s="1932"/>
      <c r="B36" s="1948" t="s">
        <v>722</v>
      </c>
      <c r="C36" s="1946">
        <f>MAX(D36:O36)</f>
        <v>0</v>
      </c>
      <c r="D36" s="1951"/>
      <c r="E36" s="1951"/>
      <c r="F36" s="1951"/>
      <c r="G36" s="1951"/>
      <c r="H36" s="1951"/>
      <c r="I36" s="1951"/>
      <c r="J36" s="1951"/>
      <c r="K36" s="1951"/>
      <c r="L36" s="1951"/>
      <c r="M36" s="1951"/>
      <c r="N36" s="1951"/>
      <c r="O36" s="1952"/>
      <c r="P36" s="1913">
        <f>12-COUNTBLANK(D36:O36)</f>
        <v>0</v>
      </c>
    </row>
    <row r="37" spans="1:16" ht="12.75">
      <c r="A37" s="1932"/>
      <c r="B37" s="1948" t="s">
        <v>723</v>
      </c>
      <c r="C37" s="1946">
        <f>MAX(D37:O37)</f>
        <v>0</v>
      </c>
      <c r="D37" s="1951"/>
      <c r="E37" s="1951"/>
      <c r="F37" s="1951"/>
      <c r="G37" s="1951"/>
      <c r="H37" s="1951"/>
      <c r="I37" s="1951"/>
      <c r="J37" s="1951"/>
      <c r="K37" s="1951"/>
      <c r="L37" s="1951"/>
      <c r="M37" s="1951"/>
      <c r="N37" s="1951"/>
      <c r="O37" s="1952"/>
      <c r="P37" s="1913">
        <f>12-COUNTBLANK(D37:O37)</f>
        <v>0</v>
      </c>
    </row>
    <row r="38" spans="1:16" ht="12.75">
      <c r="A38" s="1932"/>
      <c r="B38" s="1933" t="s">
        <v>708</v>
      </c>
      <c r="C38" s="1946">
        <f>SUM(C39:C43)</f>
        <v>0</v>
      </c>
      <c r="D38" s="1946">
        <f aca="true" t="shared" si="16" ref="D38:O38">SUM(D39:D43)</f>
        <v>0</v>
      </c>
      <c r="E38" s="1946">
        <f t="shared" si="16"/>
        <v>0</v>
      </c>
      <c r="F38" s="1946">
        <f t="shared" si="16"/>
        <v>0</v>
      </c>
      <c r="G38" s="1946">
        <f t="shared" si="16"/>
        <v>0</v>
      </c>
      <c r="H38" s="1946">
        <f t="shared" si="16"/>
        <v>0</v>
      </c>
      <c r="I38" s="1946">
        <f t="shared" si="16"/>
        <v>0</v>
      </c>
      <c r="J38" s="1946">
        <f t="shared" si="16"/>
        <v>0</v>
      </c>
      <c r="K38" s="1946">
        <f t="shared" si="16"/>
        <v>0</v>
      </c>
      <c r="L38" s="1946">
        <f t="shared" si="16"/>
        <v>0</v>
      </c>
      <c r="M38" s="1946">
        <f t="shared" si="16"/>
        <v>0</v>
      </c>
      <c r="N38" s="1946">
        <f t="shared" si="16"/>
        <v>0</v>
      </c>
      <c r="O38" s="1947">
        <f t="shared" si="16"/>
        <v>0</v>
      </c>
      <c r="P38" s="1913"/>
    </row>
    <row r="39" spans="1:16" ht="12.75">
      <c r="A39" s="1932"/>
      <c r="B39" s="1933" t="s">
        <v>709</v>
      </c>
      <c r="C39" s="1946">
        <f>MAX(D39:O39)</f>
        <v>0</v>
      </c>
      <c r="D39" s="1951"/>
      <c r="E39" s="1951"/>
      <c r="F39" s="1951"/>
      <c r="G39" s="1951"/>
      <c r="H39" s="1951"/>
      <c r="I39" s="1951"/>
      <c r="J39" s="1951"/>
      <c r="K39" s="1951"/>
      <c r="L39" s="1951"/>
      <c r="M39" s="1951"/>
      <c r="N39" s="1951"/>
      <c r="O39" s="1952"/>
      <c r="P39" s="1913">
        <f>12-COUNTBLANK(D39:O39)</f>
        <v>0</v>
      </c>
    </row>
    <row r="40" spans="1:16" ht="12.75">
      <c r="A40" s="1932"/>
      <c r="B40" s="1933" t="s">
        <v>710</v>
      </c>
      <c r="C40" s="1946">
        <f>MAX(D40:O40)</f>
        <v>0</v>
      </c>
      <c r="D40" s="1951"/>
      <c r="E40" s="1951"/>
      <c r="F40" s="1951"/>
      <c r="G40" s="1951"/>
      <c r="H40" s="1951"/>
      <c r="I40" s="1951"/>
      <c r="J40" s="1951"/>
      <c r="K40" s="1951"/>
      <c r="L40" s="1951"/>
      <c r="M40" s="1951"/>
      <c r="N40" s="1951"/>
      <c r="O40" s="1952"/>
      <c r="P40" s="1913">
        <f>12-COUNTBLANK(D40:O40)</f>
        <v>0</v>
      </c>
    </row>
    <row r="41" spans="1:16" ht="12.75">
      <c r="A41" s="1932"/>
      <c r="B41" s="1933" t="s">
        <v>711</v>
      </c>
      <c r="C41" s="1946">
        <f>MAX(D41:O41)</f>
        <v>0</v>
      </c>
      <c r="D41" s="1951"/>
      <c r="E41" s="1951"/>
      <c r="F41" s="1951"/>
      <c r="G41" s="1951"/>
      <c r="H41" s="1951"/>
      <c r="I41" s="1951"/>
      <c r="J41" s="1951"/>
      <c r="K41" s="1951"/>
      <c r="L41" s="1951"/>
      <c r="M41" s="1951"/>
      <c r="N41" s="1951"/>
      <c r="O41" s="1952"/>
      <c r="P41" s="1913">
        <f>12-COUNTBLANK(D41:O41)</f>
        <v>0</v>
      </c>
    </row>
    <row r="42" spans="1:16" ht="12.75">
      <c r="A42" s="1932"/>
      <c r="B42" s="1933" t="s">
        <v>712</v>
      </c>
      <c r="C42" s="1946">
        <f>MAX(D42:O42)</f>
        <v>0</v>
      </c>
      <c r="D42" s="1951"/>
      <c r="E42" s="1951"/>
      <c r="F42" s="1951"/>
      <c r="G42" s="1951"/>
      <c r="H42" s="1951"/>
      <c r="I42" s="1951"/>
      <c r="J42" s="1951"/>
      <c r="K42" s="1951"/>
      <c r="L42" s="1951"/>
      <c r="M42" s="1951"/>
      <c r="N42" s="1951"/>
      <c r="O42" s="1952"/>
      <c r="P42" s="1913">
        <f>12-COUNTBLANK(D42:O42)</f>
        <v>0</v>
      </c>
    </row>
    <row r="43" spans="1:16" ht="13.5" thickBot="1">
      <c r="A43" s="1953"/>
      <c r="B43" s="1954" t="s">
        <v>713</v>
      </c>
      <c r="C43" s="1955">
        <f>MAX(D43:O43)</f>
        <v>0</v>
      </c>
      <c r="D43" s="1956"/>
      <c r="E43" s="1956"/>
      <c r="F43" s="1956"/>
      <c r="G43" s="1956"/>
      <c r="H43" s="1956"/>
      <c r="I43" s="1956"/>
      <c r="J43" s="1956"/>
      <c r="K43" s="1956"/>
      <c r="L43" s="1956"/>
      <c r="M43" s="1956"/>
      <c r="N43" s="1956"/>
      <c r="O43" s="1957"/>
      <c r="P43" s="1913">
        <f>12-COUNTBLANK(D43:O43)</f>
        <v>0</v>
      </c>
    </row>
    <row r="44" spans="1:16" ht="12.75">
      <c r="A44" s="1928" t="s">
        <v>70</v>
      </c>
      <c r="B44" s="1958" t="s">
        <v>714</v>
      </c>
      <c r="C44" s="1959"/>
      <c r="D44" s="1959"/>
      <c r="E44" s="1959"/>
      <c r="F44" s="1959"/>
      <c r="G44" s="1959"/>
      <c r="H44" s="1959"/>
      <c r="I44" s="1959"/>
      <c r="J44" s="1959"/>
      <c r="K44" s="1959"/>
      <c r="L44" s="1959"/>
      <c r="M44" s="1959"/>
      <c r="N44" s="1959"/>
      <c r="O44" s="1960"/>
      <c r="P44" s="1913"/>
    </row>
    <row r="45" spans="1:16" ht="12.75">
      <c r="A45" s="1932"/>
      <c r="B45" s="1945" t="s">
        <v>718</v>
      </c>
      <c r="C45" s="1946">
        <f>C46+C50</f>
        <v>0</v>
      </c>
      <c r="D45" s="1946">
        <f aca="true" t="shared" si="17" ref="D45:O45">D46+D50</f>
        <v>0</v>
      </c>
      <c r="E45" s="1946">
        <f t="shared" si="17"/>
        <v>0</v>
      </c>
      <c r="F45" s="1946">
        <f t="shared" si="17"/>
        <v>0</v>
      </c>
      <c r="G45" s="1946">
        <f t="shared" si="17"/>
        <v>0</v>
      </c>
      <c r="H45" s="1946">
        <f t="shared" si="17"/>
        <v>0</v>
      </c>
      <c r="I45" s="1946">
        <f t="shared" si="17"/>
        <v>0</v>
      </c>
      <c r="J45" s="1946">
        <f t="shared" si="17"/>
        <v>0</v>
      </c>
      <c r="K45" s="1946">
        <f t="shared" si="17"/>
        <v>0</v>
      </c>
      <c r="L45" s="1946">
        <f t="shared" si="17"/>
        <v>0</v>
      </c>
      <c r="M45" s="1946">
        <f t="shared" si="17"/>
        <v>0</v>
      </c>
      <c r="N45" s="1946">
        <f t="shared" si="17"/>
        <v>0</v>
      </c>
      <c r="O45" s="1947">
        <f t="shared" si="17"/>
        <v>0</v>
      </c>
      <c r="P45" s="1913"/>
    </row>
    <row r="46" spans="1:16" ht="12.75">
      <c r="A46" s="1932"/>
      <c r="B46" s="1933" t="s">
        <v>716</v>
      </c>
      <c r="C46" s="1946">
        <f>C47+C48</f>
        <v>0</v>
      </c>
      <c r="D46" s="1946">
        <f>D47+D48+D49</f>
        <v>0</v>
      </c>
      <c r="E46" s="1946">
        <f aca="true" t="shared" si="18" ref="E46:O46">E47+E48+E49</f>
        <v>0</v>
      </c>
      <c r="F46" s="1946">
        <f t="shared" si="18"/>
        <v>0</v>
      </c>
      <c r="G46" s="1946">
        <f t="shared" si="18"/>
        <v>0</v>
      </c>
      <c r="H46" s="1946">
        <f t="shared" si="18"/>
        <v>0</v>
      </c>
      <c r="I46" s="1946">
        <f t="shared" si="18"/>
        <v>0</v>
      </c>
      <c r="J46" s="1946">
        <f t="shared" si="18"/>
        <v>0</v>
      </c>
      <c r="K46" s="1946">
        <f t="shared" si="18"/>
        <v>0</v>
      </c>
      <c r="L46" s="1946">
        <f t="shared" si="18"/>
        <v>0</v>
      </c>
      <c r="M46" s="1946">
        <f t="shared" si="18"/>
        <v>0</v>
      </c>
      <c r="N46" s="1946">
        <f t="shared" si="18"/>
        <v>0</v>
      </c>
      <c r="O46" s="1946">
        <f t="shared" si="18"/>
        <v>0</v>
      </c>
      <c r="P46" s="1913"/>
    </row>
    <row r="47" spans="1:16" ht="12.75">
      <c r="A47" s="1932"/>
      <c r="B47" s="1948" t="s">
        <v>351</v>
      </c>
      <c r="C47" s="1946">
        <f>MAX(D47:O47)</f>
        <v>0</v>
      </c>
      <c r="D47" s="1951"/>
      <c r="E47" s="1951"/>
      <c r="F47" s="1951"/>
      <c r="G47" s="1951"/>
      <c r="H47" s="1951"/>
      <c r="I47" s="1951"/>
      <c r="J47" s="1951"/>
      <c r="K47" s="1951"/>
      <c r="L47" s="1951"/>
      <c r="M47" s="1951"/>
      <c r="N47" s="1951"/>
      <c r="O47" s="1952"/>
      <c r="P47" s="1913">
        <f>12-COUNTBLANK(D47:O47)</f>
        <v>0</v>
      </c>
    </row>
    <row r="48" spans="1:16" ht="12.75">
      <c r="A48" s="1932"/>
      <c r="B48" s="1948" t="s">
        <v>722</v>
      </c>
      <c r="C48" s="1946">
        <f>MAX(D48:O48)</f>
        <v>0</v>
      </c>
      <c r="D48" s="1951"/>
      <c r="E48" s="1951"/>
      <c r="F48" s="1951"/>
      <c r="G48" s="1951"/>
      <c r="H48" s="1951"/>
      <c r="I48" s="1951"/>
      <c r="J48" s="1951"/>
      <c r="K48" s="1951"/>
      <c r="L48" s="1951"/>
      <c r="M48" s="1951"/>
      <c r="N48" s="1951"/>
      <c r="O48" s="1952"/>
      <c r="P48" s="1913">
        <f>12-COUNTBLANK(D48:O48)</f>
        <v>0</v>
      </c>
    </row>
    <row r="49" spans="1:16" ht="12.75">
      <c r="A49" s="1932"/>
      <c r="B49" s="1948" t="s">
        <v>723</v>
      </c>
      <c r="C49" s="1946">
        <f>MAX(D49:O49)</f>
        <v>0</v>
      </c>
      <c r="D49" s="1951"/>
      <c r="E49" s="1951"/>
      <c r="F49" s="1951"/>
      <c r="G49" s="1951"/>
      <c r="H49" s="1951"/>
      <c r="I49" s="1951"/>
      <c r="J49" s="1951"/>
      <c r="K49" s="1951"/>
      <c r="L49" s="1951"/>
      <c r="M49" s="1951"/>
      <c r="N49" s="1951"/>
      <c r="O49" s="1952"/>
      <c r="P49" s="1913">
        <f>12-COUNTBLANK(D49:O49)</f>
        <v>0</v>
      </c>
    </row>
    <row r="50" spans="1:16" ht="12.75">
      <c r="A50" s="1932"/>
      <c r="B50" s="1933" t="s">
        <v>708</v>
      </c>
      <c r="C50" s="1946">
        <f aca="true" t="shared" si="19" ref="C50:O50">SUM(C51:C54)</f>
        <v>0</v>
      </c>
      <c r="D50" s="1946">
        <f t="shared" si="19"/>
        <v>0</v>
      </c>
      <c r="E50" s="1946">
        <f t="shared" si="19"/>
        <v>0</v>
      </c>
      <c r="F50" s="1946">
        <f t="shared" si="19"/>
        <v>0</v>
      </c>
      <c r="G50" s="1946">
        <f t="shared" si="19"/>
        <v>0</v>
      </c>
      <c r="H50" s="1946">
        <f t="shared" si="19"/>
        <v>0</v>
      </c>
      <c r="I50" s="1946">
        <f t="shared" si="19"/>
        <v>0</v>
      </c>
      <c r="J50" s="1946">
        <f t="shared" si="19"/>
        <v>0</v>
      </c>
      <c r="K50" s="1946">
        <f t="shared" si="19"/>
        <v>0</v>
      </c>
      <c r="L50" s="1946">
        <f t="shared" si="19"/>
        <v>0</v>
      </c>
      <c r="M50" s="1946">
        <f t="shared" si="19"/>
        <v>0</v>
      </c>
      <c r="N50" s="1946">
        <f t="shared" si="19"/>
        <v>0</v>
      </c>
      <c r="O50" s="1947">
        <f t="shared" si="19"/>
        <v>0</v>
      </c>
      <c r="P50" s="1913"/>
    </row>
    <row r="51" spans="1:16" ht="12.75">
      <c r="A51" s="1932"/>
      <c r="B51" s="1933" t="s">
        <v>709</v>
      </c>
      <c r="C51" s="1946">
        <f>MAX(D51:O51)</f>
        <v>0</v>
      </c>
      <c r="D51" s="1951"/>
      <c r="E51" s="1951"/>
      <c r="F51" s="1951"/>
      <c r="G51" s="1951"/>
      <c r="H51" s="1951"/>
      <c r="I51" s="1951"/>
      <c r="J51" s="1951"/>
      <c r="K51" s="1951"/>
      <c r="L51" s="1951"/>
      <c r="M51" s="1951"/>
      <c r="N51" s="1951"/>
      <c r="O51" s="1952"/>
      <c r="P51" s="1913">
        <f>12-COUNTBLANK(D51:O51)</f>
        <v>0</v>
      </c>
    </row>
    <row r="52" spans="1:16" ht="12.75">
      <c r="A52" s="1932"/>
      <c r="B52" s="1933" t="s">
        <v>710</v>
      </c>
      <c r="C52" s="1946">
        <f>MAX(D52:O52)</f>
        <v>0</v>
      </c>
      <c r="D52" s="1951"/>
      <c r="E52" s="1951"/>
      <c r="F52" s="1951"/>
      <c r="G52" s="1951"/>
      <c r="H52" s="1951"/>
      <c r="I52" s="1951"/>
      <c r="J52" s="1951"/>
      <c r="K52" s="1951"/>
      <c r="L52" s="1951"/>
      <c r="M52" s="1951"/>
      <c r="N52" s="1951"/>
      <c r="O52" s="1952"/>
      <c r="P52" s="1913">
        <f>12-COUNTBLANK(D52:O52)</f>
        <v>0</v>
      </c>
    </row>
    <row r="53" spans="1:16" ht="12.75">
      <c r="A53" s="1932"/>
      <c r="B53" s="1933" t="s">
        <v>711</v>
      </c>
      <c r="C53" s="1946">
        <f>MAX(D53:O53)</f>
        <v>0</v>
      </c>
      <c r="D53" s="1951"/>
      <c r="E53" s="1951"/>
      <c r="F53" s="1951"/>
      <c r="G53" s="1951"/>
      <c r="H53" s="1951"/>
      <c r="I53" s="1951"/>
      <c r="J53" s="1951"/>
      <c r="K53" s="1951"/>
      <c r="L53" s="1951"/>
      <c r="M53" s="1951"/>
      <c r="N53" s="1951"/>
      <c r="O53" s="1952"/>
      <c r="P53" s="1913">
        <f>12-COUNTBLANK(D53:O53)</f>
        <v>0</v>
      </c>
    </row>
    <row r="54" spans="1:16" ht="13.5" thickBot="1">
      <c r="A54" s="1961"/>
      <c r="B54" s="1967" t="s">
        <v>712</v>
      </c>
      <c r="C54" s="1963">
        <f>MAX(D54:O54)</f>
        <v>0</v>
      </c>
      <c r="D54" s="1964"/>
      <c r="E54" s="1964"/>
      <c r="F54" s="1964"/>
      <c r="G54" s="1964"/>
      <c r="H54" s="1964"/>
      <c r="I54" s="1964"/>
      <c r="J54" s="1964"/>
      <c r="K54" s="1964"/>
      <c r="L54" s="1964"/>
      <c r="M54" s="1964"/>
      <c r="N54" s="1964"/>
      <c r="O54" s="1965"/>
      <c r="P54" s="1913">
        <f>12-COUNTBLANK(D54:O54)</f>
        <v>0</v>
      </c>
    </row>
    <row r="55" spans="1:16" ht="12.75">
      <c r="A55" s="1928" t="s">
        <v>71</v>
      </c>
      <c r="B55" s="1958" t="s">
        <v>714</v>
      </c>
      <c r="C55" s="1959"/>
      <c r="D55" s="1959"/>
      <c r="E55" s="1959"/>
      <c r="F55" s="1959"/>
      <c r="G55" s="1959"/>
      <c r="H55" s="1959"/>
      <c r="I55" s="1959"/>
      <c r="J55" s="1959"/>
      <c r="K55" s="1959"/>
      <c r="L55" s="1959"/>
      <c r="M55" s="1959"/>
      <c r="N55" s="1959"/>
      <c r="O55" s="1960"/>
      <c r="P55" s="1913"/>
    </row>
    <row r="56" spans="1:16" ht="38.25">
      <c r="A56" s="1932"/>
      <c r="B56" s="1968" t="s">
        <v>725</v>
      </c>
      <c r="C56" s="1946">
        <f>C57+C61</f>
        <v>0</v>
      </c>
      <c r="D56" s="1946">
        <f aca="true" t="shared" si="20" ref="D56:O56">D57+D61</f>
        <v>0</v>
      </c>
      <c r="E56" s="1946">
        <f t="shared" si="20"/>
        <v>0</v>
      </c>
      <c r="F56" s="1946">
        <f t="shared" si="20"/>
        <v>0</v>
      </c>
      <c r="G56" s="1946">
        <f t="shared" si="20"/>
        <v>0</v>
      </c>
      <c r="H56" s="1946">
        <f t="shared" si="20"/>
        <v>0</v>
      </c>
      <c r="I56" s="1946">
        <f t="shared" si="20"/>
        <v>0</v>
      </c>
      <c r="J56" s="1946">
        <f t="shared" si="20"/>
        <v>0</v>
      </c>
      <c r="K56" s="1946">
        <f t="shared" si="20"/>
        <v>0</v>
      </c>
      <c r="L56" s="1946">
        <f t="shared" si="20"/>
        <v>0</v>
      </c>
      <c r="M56" s="1946">
        <f t="shared" si="20"/>
        <v>0</v>
      </c>
      <c r="N56" s="1946">
        <f t="shared" si="20"/>
        <v>0</v>
      </c>
      <c r="O56" s="1947">
        <f t="shared" si="20"/>
        <v>0</v>
      </c>
      <c r="P56" s="1913"/>
    </row>
    <row r="57" spans="1:16" ht="12.75">
      <c r="A57" s="1932"/>
      <c r="B57" s="1933" t="s">
        <v>716</v>
      </c>
      <c r="C57" s="1946">
        <f>C58+C59</f>
        <v>0</v>
      </c>
      <c r="D57" s="1946">
        <f>D58+D59+D60</f>
        <v>0</v>
      </c>
      <c r="E57" s="1946">
        <f aca="true" t="shared" si="21" ref="E57:O57">E58+E59+E60</f>
        <v>0</v>
      </c>
      <c r="F57" s="1946">
        <f t="shared" si="21"/>
        <v>0</v>
      </c>
      <c r="G57" s="1946">
        <f t="shared" si="21"/>
        <v>0</v>
      </c>
      <c r="H57" s="1946">
        <f t="shared" si="21"/>
        <v>0</v>
      </c>
      <c r="I57" s="1946">
        <f t="shared" si="21"/>
        <v>0</v>
      </c>
      <c r="J57" s="1946">
        <f t="shared" si="21"/>
        <v>0</v>
      </c>
      <c r="K57" s="1946">
        <f t="shared" si="21"/>
        <v>0</v>
      </c>
      <c r="L57" s="1946">
        <f t="shared" si="21"/>
        <v>0</v>
      </c>
      <c r="M57" s="1946">
        <f t="shared" si="21"/>
        <v>0</v>
      </c>
      <c r="N57" s="1946">
        <f t="shared" si="21"/>
        <v>0</v>
      </c>
      <c r="O57" s="1947">
        <f t="shared" si="21"/>
        <v>0</v>
      </c>
      <c r="P57" s="1913"/>
    </row>
    <row r="58" spans="1:16" ht="12.75">
      <c r="A58" s="1932"/>
      <c r="B58" s="1948" t="s">
        <v>351</v>
      </c>
      <c r="C58" s="1946">
        <f>MAX(D58:O58)</f>
        <v>0</v>
      </c>
      <c r="D58" s="1951"/>
      <c r="E58" s="1951"/>
      <c r="F58" s="1951"/>
      <c r="G58" s="1951"/>
      <c r="H58" s="1951"/>
      <c r="I58" s="1951"/>
      <c r="J58" s="1951"/>
      <c r="K58" s="1951"/>
      <c r="L58" s="1951"/>
      <c r="M58" s="1951"/>
      <c r="N58" s="1951"/>
      <c r="O58" s="1952"/>
      <c r="P58" s="1913">
        <f>12-COUNTBLANK(D58:O58)</f>
        <v>0</v>
      </c>
    </row>
    <row r="59" spans="1:16" ht="12.75">
      <c r="A59" s="1932"/>
      <c r="B59" s="1948" t="s">
        <v>722</v>
      </c>
      <c r="C59" s="1946">
        <f>MAX(D59:O59)</f>
        <v>0</v>
      </c>
      <c r="D59" s="1951"/>
      <c r="E59" s="1951"/>
      <c r="F59" s="1951"/>
      <c r="G59" s="1951"/>
      <c r="H59" s="1951"/>
      <c r="I59" s="1951"/>
      <c r="J59" s="1951"/>
      <c r="K59" s="1951"/>
      <c r="L59" s="1951"/>
      <c r="M59" s="1951"/>
      <c r="N59" s="1951"/>
      <c r="O59" s="1952"/>
      <c r="P59" s="1913">
        <f>12-COUNTBLANK(D59:O59)</f>
        <v>0</v>
      </c>
    </row>
    <row r="60" spans="1:16" ht="12.75">
      <c r="A60" s="1932"/>
      <c r="B60" s="1948" t="s">
        <v>723</v>
      </c>
      <c r="C60" s="1946">
        <f>MAX(D60:O60)</f>
        <v>0</v>
      </c>
      <c r="D60" s="1951"/>
      <c r="E60" s="1951"/>
      <c r="F60" s="1951"/>
      <c r="G60" s="1951"/>
      <c r="H60" s="1951"/>
      <c r="I60" s="1951"/>
      <c r="J60" s="1951"/>
      <c r="K60" s="1951"/>
      <c r="L60" s="1951"/>
      <c r="M60" s="1951"/>
      <c r="N60" s="1951"/>
      <c r="O60" s="1952"/>
      <c r="P60" s="1913">
        <f>12-COUNTBLANK(D60:O60)</f>
        <v>0</v>
      </c>
    </row>
    <row r="61" spans="1:16" ht="12.75">
      <c r="A61" s="1932"/>
      <c r="B61" s="1933" t="s">
        <v>708</v>
      </c>
      <c r="C61" s="1946">
        <f aca="true" t="shared" si="22" ref="C61:O61">SUM(C62:C65)</f>
        <v>0</v>
      </c>
      <c r="D61" s="1946">
        <f t="shared" si="22"/>
        <v>0</v>
      </c>
      <c r="E61" s="1946">
        <f t="shared" si="22"/>
        <v>0</v>
      </c>
      <c r="F61" s="1946">
        <f t="shared" si="22"/>
        <v>0</v>
      </c>
      <c r="G61" s="1946">
        <f t="shared" si="22"/>
        <v>0</v>
      </c>
      <c r="H61" s="1946">
        <f t="shared" si="22"/>
        <v>0</v>
      </c>
      <c r="I61" s="1946">
        <f t="shared" si="22"/>
        <v>0</v>
      </c>
      <c r="J61" s="1946">
        <f t="shared" si="22"/>
        <v>0</v>
      </c>
      <c r="K61" s="1946">
        <f t="shared" si="22"/>
        <v>0</v>
      </c>
      <c r="L61" s="1946">
        <f t="shared" si="22"/>
        <v>0</v>
      </c>
      <c r="M61" s="1946">
        <f t="shared" si="22"/>
        <v>0</v>
      </c>
      <c r="N61" s="1946">
        <f t="shared" si="22"/>
        <v>0</v>
      </c>
      <c r="O61" s="1947">
        <f t="shared" si="22"/>
        <v>0</v>
      </c>
      <c r="P61" s="1913"/>
    </row>
    <row r="62" spans="1:16" ht="12.75">
      <c r="A62" s="1932"/>
      <c r="B62" s="1933" t="s">
        <v>709</v>
      </c>
      <c r="C62" s="1946">
        <f>MAX(D62:O62)</f>
        <v>0</v>
      </c>
      <c r="D62" s="1951"/>
      <c r="E62" s="1951"/>
      <c r="F62" s="1951"/>
      <c r="G62" s="1951"/>
      <c r="H62" s="1951"/>
      <c r="I62" s="1951"/>
      <c r="J62" s="1951"/>
      <c r="K62" s="1951"/>
      <c r="L62" s="1951"/>
      <c r="M62" s="1951"/>
      <c r="N62" s="1951"/>
      <c r="O62" s="1952"/>
      <c r="P62" s="1913">
        <f>12-COUNTBLANK(D62:O62)</f>
        <v>0</v>
      </c>
    </row>
    <row r="63" spans="1:16" ht="12.75">
      <c r="A63" s="1932"/>
      <c r="B63" s="1933" t="s">
        <v>710</v>
      </c>
      <c r="C63" s="1946">
        <f>MAX(D63:O63)</f>
        <v>0</v>
      </c>
      <c r="D63" s="1951"/>
      <c r="E63" s="1951"/>
      <c r="F63" s="1951"/>
      <c r="G63" s="1951"/>
      <c r="H63" s="1951"/>
      <c r="I63" s="1951"/>
      <c r="J63" s="1951"/>
      <c r="K63" s="1951"/>
      <c r="L63" s="1951"/>
      <c r="M63" s="1951"/>
      <c r="N63" s="1951"/>
      <c r="O63" s="1952"/>
      <c r="P63" s="1913">
        <f>12-COUNTBLANK(D63:O63)</f>
        <v>0</v>
      </c>
    </row>
    <row r="64" spans="1:16" ht="12.75">
      <c r="A64" s="1932"/>
      <c r="B64" s="1933" t="s">
        <v>711</v>
      </c>
      <c r="C64" s="1946">
        <f>MAX(D64:O64)</f>
        <v>0</v>
      </c>
      <c r="D64" s="1951"/>
      <c r="E64" s="1951"/>
      <c r="F64" s="1951"/>
      <c r="G64" s="1951"/>
      <c r="H64" s="1951"/>
      <c r="I64" s="1951"/>
      <c r="J64" s="1951"/>
      <c r="K64" s="1951"/>
      <c r="L64" s="1951"/>
      <c r="M64" s="1951"/>
      <c r="N64" s="1951"/>
      <c r="O64" s="1952"/>
      <c r="P64" s="1913">
        <f>12-COUNTBLANK(D64:O64)</f>
        <v>0</v>
      </c>
    </row>
    <row r="65" spans="1:16" ht="13.5" thickBot="1">
      <c r="A65" s="1961"/>
      <c r="B65" s="1967" t="s">
        <v>712</v>
      </c>
      <c r="C65" s="1963">
        <f>MAX(D65:O65)</f>
        <v>0</v>
      </c>
      <c r="D65" s="1964"/>
      <c r="E65" s="1964"/>
      <c r="F65" s="1964"/>
      <c r="G65" s="1964"/>
      <c r="H65" s="1964"/>
      <c r="I65" s="1964"/>
      <c r="J65" s="1964"/>
      <c r="K65" s="1964"/>
      <c r="L65" s="1964"/>
      <c r="M65" s="1964"/>
      <c r="N65" s="1964"/>
      <c r="O65" s="1965"/>
      <c r="P65" s="1913">
        <f>12-COUNTBLANK(D65:O65)</f>
        <v>0</v>
      </c>
    </row>
    <row r="66" spans="1:15" ht="12.75">
      <c r="A66" s="1969"/>
      <c r="B66" s="1969"/>
      <c r="C66" s="1969"/>
      <c r="D66" s="1916"/>
      <c r="E66" s="1916"/>
      <c r="F66" s="1916"/>
      <c r="G66" s="1916"/>
      <c r="H66" s="1916"/>
      <c r="I66" s="1916"/>
      <c r="J66" s="1916"/>
      <c r="K66" s="1916"/>
      <c r="L66" s="1916"/>
      <c r="M66" s="1916"/>
      <c r="N66" s="1916"/>
      <c r="O66" s="1916"/>
    </row>
    <row r="67" spans="1:15" ht="12.75">
      <c r="A67" s="1969"/>
      <c r="B67" s="1969"/>
      <c r="C67" s="1969"/>
      <c r="D67" s="1916"/>
      <c r="E67" s="1916"/>
      <c r="F67" s="1916"/>
      <c r="G67" s="1916"/>
      <c r="H67" s="1916"/>
      <c r="I67" s="1916"/>
      <c r="J67" s="1916"/>
      <c r="K67" s="1916"/>
      <c r="L67" s="1916"/>
      <c r="M67" s="1916"/>
      <c r="N67" s="1916"/>
      <c r="O67" s="1916"/>
    </row>
    <row r="68" spans="1:15" ht="51.75" customHeight="1">
      <c r="A68" s="2844" t="s">
        <v>719</v>
      </c>
      <c r="B68" s="2844"/>
      <c r="C68" s="2844"/>
      <c r="D68" s="2844"/>
      <c r="E68" s="2844"/>
      <c r="F68" s="2844"/>
      <c r="G68" s="2844"/>
      <c r="H68" s="2844"/>
      <c r="I68" s="2844"/>
      <c r="J68" s="2844"/>
      <c r="K68" s="2844"/>
      <c r="L68" s="2844"/>
      <c r="M68" s="2844"/>
      <c r="N68" s="2844"/>
      <c r="O68" s="2844"/>
    </row>
    <row r="69" spans="1:15" ht="12.75">
      <c r="A69" s="1916"/>
      <c r="B69" s="1916"/>
      <c r="C69" s="1916"/>
      <c r="D69" s="1916"/>
      <c r="E69" s="1916"/>
      <c r="F69" s="1916"/>
      <c r="G69" s="1916"/>
      <c r="H69" s="1916"/>
      <c r="I69" s="1916"/>
      <c r="J69" s="1916"/>
      <c r="K69" s="1916"/>
      <c r="L69" s="1916"/>
      <c r="M69" s="1916"/>
      <c r="N69" s="1916"/>
      <c r="O69" s="1916"/>
    </row>
    <row r="70" spans="1:14" ht="15">
      <c r="A70" s="2845" t="s">
        <v>122</v>
      </c>
      <c r="B70" s="2845"/>
      <c r="C70" s="2845"/>
      <c r="D70" s="2845"/>
      <c r="E70" s="1915"/>
      <c r="F70" s="2846"/>
      <c r="G70" s="2846"/>
      <c r="H70" s="2846"/>
      <c r="I70" s="2846"/>
      <c r="J70" s="1915"/>
      <c r="K70" s="2846"/>
      <c r="L70" s="2846"/>
      <c r="M70" s="2846"/>
      <c r="N70" s="2846"/>
    </row>
    <row r="71" spans="1:14" ht="15">
      <c r="A71" s="1915"/>
      <c r="B71" s="1915"/>
      <c r="C71" s="1915"/>
      <c r="D71" s="1915"/>
      <c r="E71" s="1915"/>
      <c r="F71" s="1915"/>
      <c r="G71" s="1915"/>
      <c r="H71" s="1915"/>
      <c r="I71" s="1915"/>
      <c r="J71" s="1915"/>
      <c r="K71" s="1915"/>
      <c r="L71" s="2843" t="s">
        <v>182</v>
      </c>
      <c r="M71" s="2843"/>
      <c r="N71" s="1915"/>
    </row>
    <row r="94" ht="18.75">
      <c r="B94" s="1914" t="s">
        <v>720</v>
      </c>
    </row>
    <row r="95" ht="18.75">
      <c r="B95" s="1914" t="s">
        <v>721</v>
      </c>
    </row>
  </sheetData>
  <sheetProtection formatCells="0" formatColumns="0" formatRows="0"/>
  <mergeCells count="11">
    <mergeCell ref="A3:O3"/>
    <mergeCell ref="A4:A5"/>
    <mergeCell ref="B4:B5"/>
    <mergeCell ref="C4:C5"/>
    <mergeCell ref="D4:O4"/>
    <mergeCell ref="P4:P5"/>
    <mergeCell ref="L71:M71"/>
    <mergeCell ref="A68:O68"/>
    <mergeCell ref="A70:D70"/>
    <mergeCell ref="F70:I70"/>
    <mergeCell ref="K70:N70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0" r:id="rId2"/>
  <rowBreaks count="1" manualBreakCount="1">
    <brk id="43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409-6</cp:lastModifiedBy>
  <cp:lastPrinted>2018-04-09T07:54:06Z</cp:lastPrinted>
  <dcterms:created xsi:type="dcterms:W3CDTF">1996-10-08T23:32:33Z</dcterms:created>
  <dcterms:modified xsi:type="dcterms:W3CDTF">2024-03-01T09:58:32Z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